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client\Documents\"/>
    </mc:Choice>
  </mc:AlternateContent>
  <bookViews>
    <workbookView xWindow="-120" yWindow="-120" windowWidth="25365" windowHeight="13935"/>
  </bookViews>
  <sheets>
    <sheet name="Гарант" sheetId="3" r:id="rId1"/>
    <sheet name="Pro" sheetId="4" r:id="rId2"/>
    <sheet name="SMART" sheetId="6" r:id="rId3"/>
    <sheet name="Pro Online" sheetId="2" r:id="rId4"/>
    <sheet name="Омега S" sheetId="7" r:id="rId5"/>
    <sheet name="Омега L" sheetId="12" r:id="rId6"/>
    <sheet name="Омега 33" sheetId="9" r:id="rId7"/>
    <sheet name="Омега 33-0" sheetId="11" r:id="rId8"/>
    <sheet name="Прайм 33" sheetId="16" r:id="rId9"/>
    <sheet name="Прайм 33-0" sheetId="15" r:id="rId10"/>
    <sheet name="Модуль" sheetId="17" r:id="rId11"/>
    <sheet name="Зар.токи ИБП" sheetId="19" r:id="rId12"/>
  </sheets>
  <externalReferences>
    <externalReference r:id="rId1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9" l="1"/>
  <c r="E15" i="19"/>
  <c r="E14" i="19"/>
  <c r="F14" i="19"/>
  <c r="E54" i="19"/>
  <c r="F54" i="19"/>
  <c r="E52" i="19"/>
  <c r="F52" i="19"/>
  <c r="E51" i="19"/>
  <c r="F51" i="19"/>
  <c r="E50" i="19"/>
  <c r="F50" i="19"/>
  <c r="E49" i="19"/>
  <c r="F49" i="19"/>
  <c r="E45" i="19"/>
  <c r="F45" i="19"/>
  <c r="E44" i="19"/>
  <c r="F44" i="19"/>
  <c r="E43" i="19"/>
  <c r="F43" i="19"/>
  <c r="E39" i="19"/>
  <c r="F39" i="19"/>
  <c r="E33" i="19"/>
  <c r="F33" i="19"/>
  <c r="E32" i="19"/>
  <c r="F32" i="19"/>
  <c r="E30" i="19"/>
  <c r="F30" i="19"/>
  <c r="E29" i="19"/>
  <c r="F29" i="19"/>
  <c r="E26" i="19"/>
  <c r="F26" i="19"/>
  <c r="E19" i="19"/>
  <c r="F19" i="19"/>
  <c r="E13" i="19"/>
  <c r="F13" i="19"/>
  <c r="E12" i="19"/>
  <c r="F12" i="19"/>
  <c r="E11" i="19"/>
  <c r="F11" i="19"/>
  <c r="E10" i="19"/>
  <c r="F10" i="19"/>
  <c r="E9" i="19"/>
  <c r="F9" i="19"/>
  <c r="E8" i="19"/>
  <c r="F8" i="19"/>
  <c r="E7" i="19"/>
  <c r="F7" i="19"/>
  <c r="E6" i="19"/>
  <c r="F6" i="19"/>
  <c r="E5" i="19"/>
  <c r="F5" i="19"/>
  <c r="E4" i="19"/>
  <c r="F4" i="19"/>
  <c r="E3" i="19"/>
  <c r="F3" i="19"/>
  <c r="C33" i="6"/>
  <c r="C32" i="6"/>
  <c r="C31" i="6"/>
  <c r="C30" i="6"/>
  <c r="I24" i="6"/>
  <c r="H24" i="6"/>
  <c r="G24" i="6"/>
  <c r="F24" i="6"/>
  <c r="E24" i="6"/>
  <c r="D24" i="6"/>
  <c r="C24" i="6"/>
  <c r="I23" i="6"/>
  <c r="H23" i="6"/>
  <c r="G23" i="6"/>
  <c r="F23" i="6"/>
  <c r="E23" i="6"/>
  <c r="D23" i="6"/>
  <c r="C23" i="6"/>
  <c r="I22" i="6"/>
  <c r="H22" i="6"/>
  <c r="G22" i="6"/>
  <c r="F22" i="6"/>
  <c r="E22" i="6"/>
  <c r="D22" i="6"/>
  <c r="C22" i="6"/>
  <c r="I21" i="6"/>
  <c r="H21" i="6"/>
  <c r="G21" i="6"/>
  <c r="F21" i="6"/>
  <c r="E21" i="6"/>
  <c r="D21" i="6"/>
  <c r="C21" i="6"/>
  <c r="A13" i="11"/>
  <c r="A14" i="11"/>
  <c r="A15" i="11"/>
  <c r="A16" i="11"/>
  <c r="C13" i="11"/>
  <c r="D13" i="11"/>
  <c r="C14" i="11"/>
  <c r="D14" i="11"/>
  <c r="C15" i="11"/>
  <c r="D15" i="11"/>
  <c r="C16" i="11"/>
  <c r="D16" i="11"/>
  <c r="Q16" i="11"/>
  <c r="N16" i="11"/>
  <c r="M16" i="11"/>
  <c r="L16" i="11"/>
  <c r="K16" i="11"/>
  <c r="J16" i="11"/>
  <c r="I16" i="11"/>
  <c r="H16" i="11"/>
  <c r="G16" i="11"/>
  <c r="F16" i="11"/>
  <c r="E16" i="11"/>
  <c r="Q15" i="11"/>
  <c r="N15" i="11"/>
  <c r="M15" i="11"/>
  <c r="L15" i="11"/>
  <c r="K15" i="11"/>
  <c r="J15" i="11"/>
  <c r="I15" i="11"/>
  <c r="H15" i="11"/>
  <c r="G15" i="11"/>
  <c r="F15" i="11"/>
  <c r="E15" i="11"/>
  <c r="Q14" i="11"/>
  <c r="N14" i="11"/>
  <c r="M14" i="11"/>
  <c r="L14" i="11"/>
  <c r="K14" i="11"/>
  <c r="J14" i="11"/>
  <c r="I14" i="11"/>
  <c r="H14" i="11"/>
  <c r="G14" i="11"/>
  <c r="F14" i="11"/>
  <c r="E14" i="11"/>
  <c r="Q13" i="11"/>
  <c r="N13" i="11"/>
  <c r="M13" i="11"/>
  <c r="L13" i="11"/>
  <c r="K13" i="11"/>
  <c r="J13" i="11"/>
  <c r="I13" i="11"/>
  <c r="H13" i="11"/>
  <c r="G13" i="11"/>
  <c r="F13" i="11"/>
  <c r="E13" i="11"/>
  <c r="D12" i="9"/>
  <c r="C12" i="9"/>
  <c r="E12" i="9"/>
  <c r="F12" i="9"/>
  <c r="G12" i="9"/>
  <c r="H12" i="9"/>
  <c r="I12" i="9"/>
  <c r="J12" i="9"/>
  <c r="K12" i="9"/>
  <c r="L12" i="9"/>
  <c r="M12" i="9"/>
  <c r="N12" i="9"/>
  <c r="N8" i="2"/>
  <c r="C8" i="6"/>
  <c r="E9" i="6"/>
  <c r="C42" i="6"/>
  <c r="C43" i="6"/>
  <c r="C44" i="6"/>
  <c r="C45" i="6"/>
  <c r="G21" i="17"/>
  <c r="D20" i="17"/>
  <c r="D46" i="17"/>
  <c r="R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R50" i="17"/>
  <c r="M50" i="17"/>
  <c r="N50" i="17"/>
  <c r="L50" i="17"/>
  <c r="J50" i="17"/>
  <c r="H50" i="17"/>
  <c r="G50" i="17"/>
  <c r="F50" i="17"/>
  <c r="D50" i="17"/>
  <c r="R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R48" i="17"/>
  <c r="M48" i="17"/>
  <c r="O48" i="17"/>
  <c r="N48" i="17"/>
  <c r="L48" i="17"/>
  <c r="K48" i="17"/>
  <c r="J48" i="17"/>
  <c r="I48" i="17"/>
  <c r="H48" i="17"/>
  <c r="G48" i="17"/>
  <c r="F48" i="17"/>
  <c r="E48" i="17"/>
  <c r="D48" i="17"/>
  <c r="R47" i="17"/>
  <c r="M47" i="17"/>
  <c r="N47" i="17"/>
  <c r="L47" i="17"/>
  <c r="K47" i="17"/>
  <c r="J47" i="17"/>
  <c r="I47" i="17"/>
  <c r="H47" i="17"/>
  <c r="G47" i="17"/>
  <c r="F47" i="17"/>
  <c r="E47" i="17"/>
  <c r="D47" i="17"/>
  <c r="R46" i="17"/>
  <c r="O46" i="17"/>
  <c r="L46" i="17"/>
  <c r="I46" i="17"/>
  <c r="H46" i="17"/>
  <c r="E46" i="17"/>
  <c r="R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R44" i="17"/>
  <c r="M44" i="17"/>
  <c r="O44" i="17"/>
  <c r="L44" i="17"/>
  <c r="K44" i="17"/>
  <c r="J44" i="17"/>
  <c r="H44" i="17"/>
  <c r="G44" i="17"/>
  <c r="F44" i="17"/>
  <c r="D44" i="17"/>
  <c r="R43" i="17"/>
  <c r="N43" i="17"/>
  <c r="L43" i="17"/>
  <c r="H43" i="17"/>
  <c r="D43" i="17"/>
  <c r="R42" i="17"/>
  <c r="O42" i="17"/>
  <c r="N42" i="17"/>
  <c r="M42" i="17"/>
  <c r="L42" i="17"/>
  <c r="J42" i="17"/>
  <c r="I42" i="17"/>
  <c r="H42" i="17"/>
  <c r="F42" i="17"/>
  <c r="E42" i="17"/>
  <c r="D42" i="17"/>
  <c r="R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R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K50" i="17"/>
  <c r="O50" i="17"/>
  <c r="E50" i="17"/>
  <c r="I50" i="17"/>
  <c r="G43" i="17"/>
  <c r="K43" i="17"/>
  <c r="O43" i="17"/>
  <c r="N44" i="17"/>
  <c r="O47" i="17"/>
  <c r="M46" i="17"/>
  <c r="E43" i="17"/>
  <c r="I43" i="17"/>
  <c r="M43" i="17"/>
  <c r="F46" i="17"/>
  <c r="J46" i="17"/>
  <c r="N46" i="17"/>
  <c r="G42" i="17"/>
  <c r="K42" i="17"/>
  <c r="F43" i="17"/>
  <c r="J43" i="17"/>
  <c r="E44" i="17"/>
  <c r="I44" i="17"/>
  <c r="G46" i="17"/>
  <c r="K46" i="17"/>
  <c r="Q21" i="15"/>
  <c r="Q22" i="15"/>
  <c r="Q23" i="15"/>
  <c r="Q24" i="15"/>
  <c r="Q25" i="15"/>
  <c r="Q20" i="15"/>
  <c r="Q19" i="15"/>
  <c r="Q18" i="15"/>
  <c r="Q17" i="15"/>
  <c r="Q16" i="15"/>
  <c r="Q15" i="15"/>
  <c r="Q9" i="15"/>
  <c r="Q10" i="15"/>
  <c r="Q11" i="15"/>
  <c r="Q12" i="15"/>
  <c r="Q13" i="15"/>
  <c r="Q8" i="15"/>
  <c r="R39" i="17"/>
  <c r="R38" i="17"/>
  <c r="R32" i="17"/>
  <c r="R33" i="17"/>
  <c r="R34" i="17"/>
  <c r="R35" i="17"/>
  <c r="R36" i="17"/>
  <c r="R37" i="17"/>
  <c r="R31" i="17"/>
  <c r="R30" i="17"/>
  <c r="R29" i="17"/>
  <c r="R26" i="17"/>
  <c r="R27" i="17"/>
  <c r="R28" i="17"/>
  <c r="R25" i="17"/>
  <c r="R24" i="17"/>
  <c r="R23" i="17"/>
  <c r="R22" i="17"/>
  <c r="R21" i="17"/>
  <c r="R20" i="17"/>
  <c r="R19" i="17"/>
  <c r="R14" i="17"/>
  <c r="R15" i="17"/>
  <c r="R16" i="17"/>
  <c r="R17" i="17"/>
  <c r="R18" i="17"/>
  <c r="R13" i="17"/>
  <c r="R12" i="17"/>
  <c r="R11" i="17"/>
  <c r="R10" i="17"/>
  <c r="R9" i="17"/>
  <c r="R8" i="17"/>
  <c r="Q9" i="11"/>
  <c r="Q10" i="11"/>
  <c r="Q11" i="11"/>
  <c r="Q8" i="11"/>
  <c r="D37" i="17"/>
  <c r="D31" i="17"/>
  <c r="H17" i="17"/>
  <c r="J27" i="17"/>
  <c r="J22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E31" i="17"/>
  <c r="F31" i="17"/>
  <c r="G31" i="17"/>
  <c r="H31" i="17"/>
  <c r="I31" i="17"/>
  <c r="J31" i="17"/>
  <c r="K31" i="17"/>
  <c r="L31" i="17"/>
  <c r="M31" i="17"/>
  <c r="N31" i="17"/>
  <c r="O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E37" i="17"/>
  <c r="F37" i="17"/>
  <c r="G37" i="17"/>
  <c r="H37" i="17"/>
  <c r="I37" i="17"/>
  <c r="J37" i="17"/>
  <c r="K37" i="17"/>
  <c r="L37" i="17"/>
  <c r="M37" i="17"/>
  <c r="N37" i="17"/>
  <c r="O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O27" i="17"/>
  <c r="N27" i="17"/>
  <c r="M27" i="17"/>
  <c r="L27" i="17"/>
  <c r="K27" i="17"/>
  <c r="I27" i="17"/>
  <c r="H27" i="17"/>
  <c r="G27" i="17"/>
  <c r="F27" i="17"/>
  <c r="E27" i="17"/>
  <c r="D27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O22" i="17"/>
  <c r="N22" i="17"/>
  <c r="M22" i="17"/>
  <c r="L22" i="17"/>
  <c r="K22" i="17"/>
  <c r="I22" i="17"/>
  <c r="H22" i="17"/>
  <c r="G22" i="17"/>
  <c r="F22" i="17"/>
  <c r="E22" i="17"/>
  <c r="D22" i="17"/>
  <c r="O21" i="17"/>
  <c r="N21" i="17"/>
  <c r="M21" i="17"/>
  <c r="L21" i="17"/>
  <c r="K21" i="17"/>
  <c r="J21" i="17"/>
  <c r="I21" i="17"/>
  <c r="H21" i="17"/>
  <c r="F21" i="17"/>
  <c r="E21" i="17"/>
  <c r="D21" i="17"/>
  <c r="O20" i="17"/>
  <c r="N20" i="17"/>
  <c r="M20" i="17"/>
  <c r="L20" i="17"/>
  <c r="K20" i="17"/>
  <c r="J20" i="17"/>
  <c r="I20" i="17"/>
  <c r="H20" i="17"/>
  <c r="G20" i="17"/>
  <c r="F20" i="17"/>
  <c r="E20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O17" i="17"/>
  <c r="N17" i="17"/>
  <c r="M17" i="17"/>
  <c r="L17" i="17"/>
  <c r="K17" i="17"/>
  <c r="J17" i="17"/>
  <c r="I17" i="17"/>
  <c r="G17" i="17"/>
  <c r="F17" i="17"/>
  <c r="E17" i="17"/>
  <c r="D17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O9" i="17"/>
  <c r="N9" i="17"/>
  <c r="M9" i="17"/>
  <c r="L9" i="17"/>
  <c r="K9" i="17"/>
  <c r="J9" i="17"/>
  <c r="I9" i="17"/>
  <c r="H9" i="17"/>
  <c r="G9" i="17"/>
  <c r="F9" i="17"/>
  <c r="E9" i="17"/>
  <c r="D9" i="17"/>
  <c r="O8" i="17"/>
  <c r="N8" i="17"/>
  <c r="M8" i="17"/>
  <c r="L8" i="17"/>
  <c r="K8" i="17"/>
  <c r="J8" i="17"/>
  <c r="I8" i="17"/>
  <c r="H8" i="17"/>
  <c r="G8" i="17"/>
  <c r="F8" i="17"/>
  <c r="E8" i="17"/>
  <c r="D8" i="17"/>
  <c r="C22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D22" i="15"/>
  <c r="E22" i="15"/>
  <c r="F22" i="15"/>
  <c r="G22" i="15"/>
  <c r="H22" i="15"/>
  <c r="I22" i="15"/>
  <c r="J22" i="15"/>
  <c r="K22" i="15"/>
  <c r="L22" i="15"/>
  <c r="M22" i="15"/>
  <c r="N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D12" i="16"/>
  <c r="C12" i="16"/>
  <c r="E12" i="16"/>
  <c r="F12" i="16"/>
  <c r="G12" i="16"/>
  <c r="H12" i="16"/>
  <c r="I12" i="16"/>
  <c r="J12" i="16"/>
  <c r="K12" i="16"/>
  <c r="L12" i="16"/>
  <c r="M12" i="16"/>
  <c r="N12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N9" i="16"/>
  <c r="M9" i="16"/>
  <c r="L9" i="16"/>
  <c r="K9" i="16"/>
  <c r="J9" i="16"/>
  <c r="I9" i="16"/>
  <c r="H9" i="16"/>
  <c r="G9" i="16"/>
  <c r="F9" i="16"/>
  <c r="E9" i="16"/>
  <c r="D9" i="16"/>
  <c r="C9" i="16"/>
  <c r="N8" i="16"/>
  <c r="M8" i="16"/>
  <c r="L8" i="16"/>
  <c r="K8" i="16"/>
  <c r="J8" i="16"/>
  <c r="I8" i="16"/>
  <c r="H8" i="16"/>
  <c r="G8" i="16"/>
  <c r="F8" i="16"/>
  <c r="E8" i="16"/>
  <c r="D8" i="16"/>
  <c r="C8" i="16"/>
  <c r="H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J12" i="15"/>
  <c r="C12" i="15"/>
  <c r="D12" i="15"/>
  <c r="E12" i="15"/>
  <c r="F12" i="15"/>
  <c r="G12" i="15"/>
  <c r="I12" i="15"/>
  <c r="K12" i="15"/>
  <c r="L12" i="15"/>
  <c r="M12" i="15"/>
  <c r="N12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N9" i="15"/>
  <c r="M9" i="15"/>
  <c r="L9" i="15"/>
  <c r="K9" i="15"/>
  <c r="J9" i="15"/>
  <c r="I9" i="15"/>
  <c r="H9" i="15"/>
  <c r="G9" i="15"/>
  <c r="F9" i="15"/>
  <c r="E9" i="15"/>
  <c r="D9" i="15"/>
  <c r="C9" i="15"/>
  <c r="N8" i="15"/>
  <c r="M8" i="15"/>
  <c r="L8" i="15"/>
  <c r="K8" i="15"/>
  <c r="J8" i="15"/>
  <c r="I8" i="15"/>
  <c r="H8" i="15"/>
  <c r="G8" i="15"/>
  <c r="F8" i="15"/>
  <c r="E8" i="15"/>
  <c r="D8" i="15"/>
  <c r="C8" i="15"/>
  <c r="H10" i="3"/>
  <c r="H11" i="6"/>
  <c r="H10" i="6"/>
  <c r="H8" i="6"/>
  <c r="H9" i="6"/>
  <c r="H12" i="3"/>
  <c r="H9" i="3"/>
  <c r="H8" i="3"/>
  <c r="H11" i="3"/>
  <c r="G8" i="3"/>
  <c r="F8" i="3"/>
  <c r="G11" i="4"/>
  <c r="K9" i="12"/>
  <c r="J9" i="12"/>
  <c r="I9" i="12"/>
  <c r="H9" i="12"/>
  <c r="G9" i="12"/>
  <c r="F9" i="12"/>
  <c r="E9" i="12"/>
  <c r="D9" i="12"/>
  <c r="C9" i="12"/>
  <c r="K8" i="12"/>
  <c r="J8" i="12"/>
  <c r="I8" i="12"/>
  <c r="H8" i="12"/>
  <c r="G8" i="12"/>
  <c r="F8" i="12"/>
  <c r="E8" i="12"/>
  <c r="D8" i="12"/>
  <c r="C8" i="12"/>
  <c r="N11" i="11"/>
  <c r="M11" i="11"/>
  <c r="L11" i="11"/>
  <c r="K11" i="11"/>
  <c r="J11" i="11"/>
  <c r="I11" i="11"/>
  <c r="H11" i="11"/>
  <c r="G11" i="11"/>
  <c r="F11" i="11"/>
  <c r="E11" i="11"/>
  <c r="D11" i="11"/>
  <c r="C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8" i="9"/>
  <c r="N9" i="9"/>
  <c r="N10" i="9"/>
  <c r="N11" i="9"/>
  <c r="M8" i="9"/>
  <c r="M9" i="9"/>
  <c r="M10" i="9"/>
  <c r="M11" i="9"/>
  <c r="L8" i="9"/>
  <c r="L9" i="9"/>
  <c r="L10" i="9"/>
  <c r="L11" i="9"/>
  <c r="K8" i="9"/>
  <c r="K9" i="9"/>
  <c r="K10" i="9"/>
  <c r="K11" i="9"/>
  <c r="J8" i="9"/>
  <c r="J9" i="9"/>
  <c r="J10" i="9"/>
  <c r="J11" i="9"/>
  <c r="I8" i="9"/>
  <c r="I9" i="9"/>
  <c r="I10" i="9"/>
  <c r="I11" i="9"/>
  <c r="H8" i="9"/>
  <c r="H9" i="9"/>
  <c r="H10" i="9"/>
  <c r="H11" i="9"/>
  <c r="G8" i="9"/>
  <c r="G9" i="9"/>
  <c r="G10" i="9"/>
  <c r="G11" i="9"/>
  <c r="F8" i="9"/>
  <c r="F9" i="9"/>
  <c r="F10" i="9"/>
  <c r="F11" i="9"/>
  <c r="E8" i="9"/>
  <c r="E9" i="9"/>
  <c r="E10" i="9"/>
  <c r="E11" i="9"/>
  <c r="D8" i="9"/>
  <c r="D9" i="9"/>
  <c r="D10" i="9"/>
  <c r="D11" i="9"/>
  <c r="C9" i="9"/>
  <c r="C8" i="9"/>
  <c r="C10" i="9"/>
  <c r="C11" i="9"/>
  <c r="D8" i="7"/>
  <c r="D11" i="7"/>
  <c r="C12" i="7"/>
  <c r="F10" i="7"/>
  <c r="C8" i="7"/>
  <c r="M12" i="7"/>
  <c r="L12" i="7"/>
  <c r="K12" i="7"/>
  <c r="J12" i="7"/>
  <c r="I12" i="7"/>
  <c r="H12" i="7"/>
  <c r="G12" i="7"/>
  <c r="F12" i="7"/>
  <c r="E12" i="7"/>
  <c r="D12" i="7"/>
  <c r="M11" i="7"/>
  <c r="L11" i="7"/>
  <c r="K11" i="7"/>
  <c r="J11" i="7"/>
  <c r="I11" i="7"/>
  <c r="H11" i="7"/>
  <c r="G11" i="7"/>
  <c r="F11" i="7"/>
  <c r="E11" i="7"/>
  <c r="C11" i="7"/>
  <c r="M10" i="7"/>
  <c r="L10" i="7"/>
  <c r="K10" i="7"/>
  <c r="J10" i="7"/>
  <c r="I10" i="7"/>
  <c r="H10" i="7"/>
  <c r="G10" i="7"/>
  <c r="E10" i="7"/>
  <c r="D10" i="7"/>
  <c r="C1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C9" i="6"/>
  <c r="C10" i="6"/>
  <c r="C11" i="6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C8" i="3"/>
  <c r="C9" i="3"/>
  <c r="C10" i="3"/>
  <c r="C11" i="3"/>
  <c r="C12" i="3"/>
  <c r="K13" i="2"/>
  <c r="K12" i="2"/>
  <c r="K11" i="2"/>
  <c r="K10" i="2"/>
  <c r="K9" i="2"/>
  <c r="K8" i="2"/>
  <c r="E12" i="2"/>
  <c r="F11" i="6"/>
  <c r="E10" i="6"/>
  <c r="G10" i="3"/>
  <c r="F11" i="3"/>
  <c r="D12" i="3"/>
  <c r="D11" i="3"/>
  <c r="G14" i="4"/>
  <c r="F15" i="4"/>
  <c r="F13" i="4"/>
  <c r="E13" i="4"/>
  <c r="D15" i="4"/>
  <c r="D14" i="4"/>
  <c r="D13" i="4"/>
  <c r="D12" i="4"/>
  <c r="D11" i="4"/>
  <c r="D8" i="4"/>
  <c r="C15" i="4"/>
  <c r="C14" i="4"/>
  <c r="C13" i="4"/>
  <c r="C12" i="4"/>
  <c r="C11" i="4"/>
  <c r="C10" i="4"/>
  <c r="C9" i="4"/>
  <c r="G13" i="4"/>
  <c r="F9" i="6"/>
  <c r="I11" i="6"/>
  <c r="G11" i="6"/>
  <c r="E11" i="6"/>
  <c r="D11" i="6"/>
  <c r="I10" i="6"/>
  <c r="G10" i="6"/>
  <c r="F10" i="6"/>
  <c r="D10" i="6"/>
  <c r="I9" i="6"/>
  <c r="G9" i="6"/>
  <c r="D9" i="6"/>
  <c r="I8" i="6"/>
  <c r="G8" i="6"/>
  <c r="F8" i="6"/>
  <c r="E8" i="6"/>
  <c r="D8" i="6"/>
  <c r="M13" i="2"/>
  <c r="M8" i="2"/>
  <c r="M9" i="2"/>
  <c r="M10" i="2"/>
  <c r="M11" i="2"/>
  <c r="M12" i="2"/>
  <c r="I12" i="3"/>
  <c r="I8" i="3"/>
  <c r="I9" i="3"/>
  <c r="I10" i="3"/>
  <c r="I11" i="3"/>
  <c r="F9" i="4"/>
  <c r="G9" i="4"/>
  <c r="F8" i="4"/>
  <c r="G8" i="4"/>
  <c r="J13" i="2"/>
  <c r="L13" i="2"/>
  <c r="L11" i="2"/>
  <c r="L9" i="2"/>
  <c r="L8" i="2"/>
  <c r="J8" i="2"/>
  <c r="L10" i="2"/>
  <c r="L12" i="2"/>
  <c r="E15" i="4"/>
  <c r="G15" i="4"/>
  <c r="E14" i="4"/>
  <c r="F14" i="4"/>
  <c r="G12" i="4"/>
  <c r="F12" i="4"/>
  <c r="E12" i="4"/>
  <c r="F11" i="4"/>
  <c r="E11" i="4"/>
  <c r="G10" i="4"/>
  <c r="F10" i="4"/>
  <c r="E10" i="4"/>
  <c r="D10" i="4"/>
  <c r="E9" i="4"/>
  <c r="D9" i="4"/>
  <c r="E8" i="4"/>
  <c r="C8" i="4"/>
  <c r="G12" i="3"/>
  <c r="F12" i="3"/>
  <c r="E12" i="3"/>
  <c r="G11" i="3"/>
  <c r="E11" i="3"/>
  <c r="F10" i="3"/>
  <c r="E10" i="3"/>
  <c r="D10" i="3"/>
  <c r="G9" i="3"/>
  <c r="F9" i="3"/>
  <c r="E9" i="3"/>
  <c r="D9" i="3"/>
  <c r="E8" i="3"/>
  <c r="D8" i="3"/>
  <c r="D13" i="2"/>
  <c r="E13" i="2"/>
  <c r="I13" i="2"/>
  <c r="C13" i="2"/>
  <c r="D12" i="2"/>
  <c r="I12" i="2"/>
  <c r="J12" i="2"/>
  <c r="C12" i="2"/>
  <c r="D11" i="2"/>
  <c r="E11" i="2"/>
  <c r="I11" i="2"/>
  <c r="J11" i="2"/>
  <c r="C11" i="2"/>
  <c r="D10" i="2"/>
  <c r="E10" i="2"/>
  <c r="I10" i="2"/>
  <c r="J10" i="2"/>
  <c r="C10" i="2"/>
  <c r="D9" i="2"/>
  <c r="E9" i="2"/>
  <c r="I9" i="2"/>
  <c r="J9" i="2"/>
  <c r="C9" i="2"/>
  <c r="D8" i="2"/>
  <c r="E8" i="2"/>
  <c r="I8" i="2"/>
  <c r="C8" i="2"/>
</calcChain>
</file>

<file path=xl/sharedStrings.xml><?xml version="1.0" encoding="utf-8"?>
<sst xmlns="http://schemas.openxmlformats.org/spreadsheetml/2006/main" count="479" uniqueCount="162">
  <si>
    <t>КПД</t>
  </si>
  <si>
    <t>К-нт разряда АКБ</t>
  </si>
  <si>
    <t>К-нт емк.</t>
  </si>
  <si>
    <t>ИБП</t>
  </si>
  <si>
    <t>Емкость АКБ, Ач</t>
  </si>
  <si>
    <t>Вт</t>
  </si>
  <si>
    <t>Нагрузка</t>
  </si>
  <si>
    <t>Время работы в часах</t>
  </si>
  <si>
    <t>Мощность ИБП, Вт</t>
  </si>
  <si>
    <t>Pro Online 1000 ВА 12 В</t>
  </si>
  <si>
    <t>Pro Online 1000 ВА 24 В</t>
  </si>
  <si>
    <t>Pro Online 10000 ВА 192 В</t>
  </si>
  <si>
    <t>Pro Online 6000 ВА 192 В</t>
  </si>
  <si>
    <t>Pro Online 3000 ВА 72 В</t>
  </si>
  <si>
    <t>Pro Online 2000 ВА 48 В</t>
  </si>
  <si>
    <t>Кол-во АКБ</t>
  </si>
  <si>
    <t>Жёлтым выделены задаваемые параметры</t>
  </si>
  <si>
    <t>Рекомендуемая суммарная ёмкость АКБ: 60 Ач</t>
  </si>
  <si>
    <t>Кратно 1</t>
  </si>
  <si>
    <t>Кратно 2</t>
  </si>
  <si>
    <t>Кратно 4</t>
  </si>
  <si>
    <t>Кратно 6</t>
  </si>
  <si>
    <t>Кратно 16</t>
  </si>
  <si>
    <t>Гарант 500</t>
  </si>
  <si>
    <t>Гарант 750</t>
  </si>
  <si>
    <t>Гарант 1000</t>
  </si>
  <si>
    <t>Гарант 1500</t>
  </si>
  <si>
    <t>Гарант 2000</t>
  </si>
  <si>
    <t>Про 500</t>
  </si>
  <si>
    <t>Про 800</t>
  </si>
  <si>
    <t>Про 1000</t>
  </si>
  <si>
    <t>Про 1500</t>
  </si>
  <si>
    <t>Про 1700</t>
  </si>
  <si>
    <t>Про 2300</t>
  </si>
  <si>
    <t>Про 3400</t>
  </si>
  <si>
    <t>Про 5000</t>
  </si>
  <si>
    <t>Увеличение кол-ва подключаемых АКБ</t>
  </si>
  <si>
    <t>Калькулятор времени автономной работы ИБП Про</t>
  </si>
  <si>
    <t>Калькулятор времени автономной работы ИБП Гарант</t>
  </si>
  <si>
    <t>Калькулятор времени автономной работы ИБП Pro Online</t>
  </si>
  <si>
    <t>Максимальная суммарная ёмкость АКБ, Ач</t>
  </si>
  <si>
    <t>SMART 1000</t>
  </si>
  <si>
    <t>SMART 300</t>
  </si>
  <si>
    <t>SMART 600</t>
  </si>
  <si>
    <t>SMART 800</t>
  </si>
  <si>
    <t>Калькулятор времени автономной работы ИБП SMART</t>
  </si>
  <si>
    <t xml:space="preserve">Рекомендуемая суммарная ёмкость АКБ:  100 Ач для SMART 300, 200 Ач для SMART 600,  250 Ач для SMART 800,  300 Ач для SMART 1000 </t>
  </si>
  <si>
    <t>Омега S-1000-230V-36V</t>
  </si>
  <si>
    <t>Омега S-2000-230V-72V</t>
  </si>
  <si>
    <t>Омега S-3000-230V-72V</t>
  </si>
  <si>
    <t>Омега S-6000-230V-192V</t>
  </si>
  <si>
    <t>Омега S-10000-230V-192V</t>
  </si>
  <si>
    <t>ИБП Энергия Омега-33-10K-0-RT</t>
  </si>
  <si>
    <t>ИБП Энергия Омега-33-15K-1x32</t>
  </si>
  <si>
    <t>ИБП Энергия Омега-33-20K-0-RT</t>
  </si>
  <si>
    <t>ИБП Энергия Омега-33-20K-1x32</t>
  </si>
  <si>
    <t>ИБП Энергия Омега-33-30K-0-RT</t>
  </si>
  <si>
    <t>ИБП Энергия Омега-33-30K-2x32</t>
  </si>
  <si>
    <t>ИБП Энергия Омега-33-40K-0-RT</t>
  </si>
  <si>
    <t>ИБП Энергия Омега-33-10K-1x20</t>
  </si>
  <si>
    <t>Кратно 20</t>
  </si>
  <si>
    <t>Калькулятор времени автономной работы ИБП Омега</t>
  </si>
  <si>
    <t>32-40 (кратно 2)</t>
  </si>
  <si>
    <t>ИБП Энергия Омега L-10000-230V-192-240V-RT</t>
  </si>
  <si>
    <t>ИБП Энергия Омега L-6000-230V-192-240V-RT</t>
  </si>
  <si>
    <t>16, 18, 20</t>
  </si>
  <si>
    <t>Количество АКБ в батарейном модуле, шт</t>
  </si>
  <si>
    <t>Наименование батарейного модуля</t>
  </si>
  <si>
    <t>Батарейный модуль Энергия 36V-2х3-2U-RT</t>
  </si>
  <si>
    <t>Батарейный модуль Энергия 72V-2х6-2U-RT</t>
  </si>
  <si>
    <t>Время автономии может быть увеличено за счёт подключения батарейных модулей</t>
  </si>
  <si>
    <t>Батарейный модуль Энергия 192V-1х16-2U-RT/
Батарейный модуль Энергия Омега 192V-1х16-2U-RT/
Батарейный модуль Энергия 240V-1х20-3U-RT</t>
  </si>
  <si>
    <t>16
16
20</t>
  </si>
  <si>
    <t>ИБП Энергия Прайм-33C-10K-0-RT</t>
  </si>
  <si>
    <t>ИБП Энергия Прайм-33C-15K-0-RT</t>
  </si>
  <si>
    <t>ИБП Энергия Прайм-33C-20K-0-RT</t>
  </si>
  <si>
    <t>ИБП Энергия Прайм-33C-30K-0-RT</t>
  </si>
  <si>
    <t>ИБП Энергия Прайм-33C-40K-0-RT</t>
  </si>
  <si>
    <t>ИБП Энергия Прайм-33-60K-0-RT</t>
  </si>
  <si>
    <t>ИБП Энергия Прайм-33-10K-1x20</t>
  </si>
  <si>
    <t>ИБП Энергия Прайм-33-15K-1x40</t>
  </si>
  <si>
    <t xml:space="preserve">ИБП Энергия Прайм-33-20K-1x40 </t>
  </si>
  <si>
    <t xml:space="preserve">ИБП Энергия Прайм-33-30K-2x30 </t>
  </si>
  <si>
    <t>ИБП Энергия Прайм-33-40K-2x40</t>
  </si>
  <si>
    <t>ИБП Энергия Прайм-33-10K-0</t>
  </si>
  <si>
    <t>ИБП Энергия Прайм-33-15K-0</t>
  </si>
  <si>
    <t>ИБП Энергия Прайм-33-20K-0</t>
  </si>
  <si>
    <t>ИБП Энергия Прайм-33-30K-0</t>
  </si>
  <si>
    <t>ИБП Энергия Прайм-33-40K-0</t>
  </si>
  <si>
    <t>ИБП Энергия Прайм-33-60K-0</t>
  </si>
  <si>
    <t>ИБП Энергия Прайм-33-80K-0</t>
  </si>
  <si>
    <t>ИБП Энергия Прайм-33-100K-0</t>
  </si>
  <si>
    <t>ИБП Энергия Прайм-33-120K-0</t>
  </si>
  <si>
    <t>ИБП Энергия Прайм-33-160K-0</t>
  </si>
  <si>
    <t>ИБП Энергия Прайм-33-200K-0</t>
  </si>
  <si>
    <t>Калькулятор времени автономной работы ИБП Энергия Омега-33..0-RT</t>
  </si>
  <si>
    <t>Калькулятор времени автономной работы ИБП Прайм</t>
  </si>
  <si>
    <t>Калькулятор времени автономной работы ИБП Энергия Прайм</t>
  </si>
  <si>
    <t>Стойка модульного ИБП Энергия Модуль(H) СТ-100/25</t>
  </si>
  <si>
    <t>Стойка модульного ИБП Энергия Модуль(H) СТ-200/25</t>
  </si>
  <si>
    <t>Стойка модульного ИБП Энергия Модуль(H) СТ-200/50</t>
  </si>
  <si>
    <t>Стойка модульного ИБП Энергия Модуль(H) СТ-300/50</t>
  </si>
  <si>
    <t>Стойка модульного ИБП Энергия Модуль(H) СТ-500/50</t>
  </si>
  <si>
    <t>30-46 (кратно 2)</t>
  </si>
  <si>
    <t>Количество модулей, шт</t>
  </si>
  <si>
    <t>Кол-во групп*</t>
  </si>
  <si>
    <t>* - количество параллельно подключаемых групп АКБ</t>
  </si>
  <si>
    <t>Общее кол-во АКБ</t>
  </si>
  <si>
    <t>Стойка модульного ИБП Энергия Модуль(H) СТ-600/50</t>
  </si>
  <si>
    <t>LFP 12100</t>
  </si>
  <si>
    <t>-</t>
  </si>
  <si>
    <t>Калькулятор времени автономной работы ИБП Энергия Омега L с внешними батареями</t>
  </si>
  <si>
    <t>Калькулятор времени автономной работы ИБП Омега S с внутренними батареями</t>
  </si>
  <si>
    <t>ИБП Энергия Омега-33-40K-2x32</t>
  </si>
  <si>
    <t>Емкость LiFePO4 АКБ, Ач</t>
  </si>
  <si>
    <t xml:space="preserve">ВНИМАНИЕ! </t>
  </si>
  <si>
    <t xml:space="preserve">Автономное время работы - это расчетное понятие, означает срок службы при идеальных условиях эксплуатации
и обслуживания. </t>
  </si>
  <si>
    <t>Может отличаться от фактического срока.</t>
  </si>
  <si>
    <t>Расчёт сделн для параметров 10-часового режима разряда АКБ.</t>
  </si>
  <si>
    <t>LiFePO4 АКБ</t>
  </si>
  <si>
    <t>Max зарядный ток, А</t>
  </si>
  <si>
    <t>Ёмкость АКБ, Ач</t>
  </si>
  <si>
    <t>Минимальный номинал</t>
  </si>
  <si>
    <t>Максимальная рекомендуемая суммарная ёмкость АКБ</t>
  </si>
  <si>
    <t>Максимальная допустимая суммарная ёмкость АКБ*</t>
  </si>
  <si>
    <t>Гарант</t>
  </si>
  <si>
    <t>750-2000</t>
  </si>
  <si>
    <t>Про</t>
  </si>
  <si>
    <t>500-800</t>
  </si>
  <si>
    <t>1000-3400</t>
  </si>
  <si>
    <t>Smart</t>
  </si>
  <si>
    <r>
      <rPr>
        <b/>
        <sz val="11"/>
        <color theme="1"/>
        <rFont val="Calibri"/>
        <family val="2"/>
        <charset val="204"/>
        <scheme val="minor"/>
      </rPr>
      <t xml:space="preserve">Pro Online </t>
    </r>
    <r>
      <rPr>
        <sz val="13"/>
        <color theme="1"/>
        <rFont val="Calibri"/>
        <family val="2"/>
        <charset val="204"/>
        <scheme val="minor"/>
      </rPr>
      <t>(внеш.АКБ)</t>
    </r>
  </si>
  <si>
    <t>1000 ВА 12 В</t>
  </si>
  <si>
    <t>1000 ВА 24 В.. 10000 ВА</t>
  </si>
  <si>
    <r>
      <rPr>
        <b/>
        <sz val="11"/>
        <color theme="1"/>
        <rFont val="Calibri"/>
        <family val="2"/>
        <charset val="204"/>
        <scheme val="minor"/>
      </rPr>
      <t xml:space="preserve">Омега S </t>
    </r>
    <r>
      <rPr>
        <sz val="13"/>
        <color theme="1"/>
        <rFont val="Calibri"/>
        <family val="2"/>
        <charset val="204"/>
        <scheme val="minor"/>
      </rPr>
      <t>(встроенные АКБ)</t>
    </r>
  </si>
  <si>
    <t>Омега S-1000-230V-36V /-RT</t>
  </si>
  <si>
    <t>Встроенные 9 Ач (7 Ач)</t>
  </si>
  <si>
    <t>Омега S-2000-230V-72V /-RT</t>
  </si>
  <si>
    <t>Омега S-3000-230V-72V /-RT</t>
  </si>
  <si>
    <r>
      <rPr>
        <b/>
        <sz val="11"/>
        <color theme="1"/>
        <rFont val="Calibri"/>
        <family val="2"/>
        <charset val="204"/>
        <scheme val="minor"/>
      </rPr>
      <t xml:space="preserve">Омега L </t>
    </r>
    <r>
      <rPr>
        <sz val="13"/>
        <color theme="1"/>
        <rFont val="Calibri"/>
        <family val="2"/>
        <charset val="204"/>
        <scheme val="minor"/>
      </rPr>
      <t>(внеш.АКБ)</t>
    </r>
  </si>
  <si>
    <r>
      <rPr>
        <b/>
        <sz val="11"/>
        <color theme="1"/>
        <rFont val="Calibri"/>
        <family val="2"/>
        <charset val="204"/>
        <scheme val="minor"/>
      </rPr>
      <t>Омега-33</t>
    </r>
    <r>
      <rPr>
        <sz val="13"/>
        <color theme="1"/>
        <rFont val="Calibri"/>
        <family val="2"/>
        <charset val="204"/>
        <scheme val="minor"/>
      </rPr>
      <t xml:space="preserve"> (встроенные АКБ)</t>
    </r>
  </si>
  <si>
    <t>3:3 / 3:1</t>
  </si>
  <si>
    <t>3 : 3</t>
  </si>
  <si>
    <r>
      <rPr>
        <b/>
        <sz val="11"/>
        <color theme="1"/>
        <rFont val="Calibri"/>
        <family val="2"/>
        <charset val="204"/>
        <scheme val="minor"/>
      </rPr>
      <t xml:space="preserve">Омега-33-0-RT </t>
    </r>
    <r>
      <rPr>
        <sz val="13"/>
        <color theme="1"/>
        <rFont val="Calibri"/>
        <family val="2"/>
        <charset val="204"/>
        <scheme val="minor"/>
      </rPr>
      <t>(внеш.АКБ)</t>
    </r>
  </si>
  <si>
    <r>
      <rPr>
        <b/>
        <sz val="11"/>
        <color theme="1"/>
        <rFont val="Calibri"/>
        <family val="2"/>
        <charset val="204"/>
        <scheme val="minor"/>
      </rPr>
      <t xml:space="preserve">Омега-33-0 </t>
    </r>
    <r>
      <rPr>
        <sz val="13"/>
        <color theme="1"/>
        <rFont val="Calibri"/>
        <family val="2"/>
        <charset val="204"/>
        <scheme val="minor"/>
      </rPr>
      <t>(внеш.АКБ)
3 : 3</t>
    </r>
  </si>
  <si>
    <t>ИБП Энергия Омега-33-60K-0</t>
  </si>
  <si>
    <t>ИБП Энергия Омега-33-100K-0</t>
  </si>
  <si>
    <t>ИБП Энергия Омега-33-120K-0</t>
  </si>
  <si>
    <t>ИБП Энергия Омега-33-200K-0</t>
  </si>
  <si>
    <r>
      <rPr>
        <b/>
        <sz val="11"/>
        <color theme="1"/>
        <rFont val="Calibri"/>
        <family val="2"/>
        <charset val="204"/>
        <scheme val="minor"/>
      </rPr>
      <t xml:space="preserve">Прайм-33 </t>
    </r>
    <r>
      <rPr>
        <sz val="13"/>
        <color theme="1"/>
        <rFont val="Calibri"/>
        <family val="2"/>
        <charset val="204"/>
        <scheme val="minor"/>
      </rPr>
      <t>(встроенные АКБ) 
3 : 3</t>
    </r>
  </si>
  <si>
    <r>
      <rPr>
        <b/>
        <sz val="11"/>
        <color theme="1"/>
        <rFont val="Calibri"/>
        <family val="2"/>
        <charset val="204"/>
        <scheme val="minor"/>
      </rPr>
      <t xml:space="preserve">Прайм-33-0-RT </t>
    </r>
    <r>
      <rPr>
        <sz val="13"/>
        <color theme="1"/>
        <rFont val="Calibri"/>
        <family val="2"/>
        <charset val="204"/>
        <scheme val="minor"/>
      </rPr>
      <t>(внеш.АКБ) 3:3/3:1/1:1</t>
    </r>
  </si>
  <si>
    <t>3:3/
3:1/
1:1</t>
  </si>
  <si>
    <r>
      <rPr>
        <b/>
        <sz val="11"/>
        <color theme="1"/>
        <rFont val="Calibri"/>
        <family val="2"/>
        <charset val="204"/>
        <scheme val="minor"/>
      </rPr>
      <t xml:space="preserve">Прайм-33-0 </t>
    </r>
    <r>
      <rPr>
        <sz val="13"/>
        <color theme="1"/>
        <rFont val="Calibri"/>
        <family val="2"/>
        <charset val="204"/>
        <scheme val="minor"/>
      </rPr>
      <t>(внеш.АКБ)
3 : 3</t>
    </r>
  </si>
  <si>
    <r>
      <rPr>
        <i/>
        <sz val="11"/>
        <color theme="1"/>
        <rFont val="Calibri"/>
        <family val="2"/>
        <charset val="204"/>
        <scheme val="minor"/>
      </rPr>
      <t>(сноска только для SMART и Pro Online)</t>
    </r>
    <r>
      <rPr>
        <sz val="13"/>
        <color theme="1"/>
        <rFont val="Calibri"/>
        <family val="2"/>
        <charset val="204"/>
        <scheme val="minor"/>
      </rPr>
      <t xml:space="preserve"> * - Допускается подключение АКБ с суммарной ёмкостью, превышающей рекомендуемую в 2 раза, при условии установки максимального зарядного тока.</t>
    </r>
  </si>
  <si>
    <t>Тип АКБ</t>
  </si>
  <si>
    <t>Напряжение заряда, В</t>
  </si>
  <si>
    <t>Напряжение поддерживающего заряда, В</t>
  </si>
  <si>
    <t>Напряжение отключения, В</t>
  </si>
  <si>
    <t>AGM</t>
  </si>
  <si>
    <t>10,5-10,8</t>
  </si>
  <si>
    <t>Gel</t>
  </si>
  <si>
    <t>LiFePO4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</si>
</sst>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"/>
  </numFmts>
  <fonts count="10" x14ac:knownFonts="1"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2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3" xfId="0" applyBorder="1" applyAlignment="1">
      <alignment horizontal="center" vertical="center"/>
    </xf>
    <xf numFmtId="46" fontId="0" fillId="0" borderId="3" xfId="0" applyNumberFormat="1" applyFill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46" fontId="0" fillId="0" borderId="3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46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6" xfId="0" applyFont="1" applyBorder="1" applyAlignment="1">
      <alignment horizontal="center"/>
    </xf>
    <xf numFmtId="46" fontId="0" fillId="0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Border="1" applyAlignment="1">
      <alignment horizontal="center"/>
    </xf>
    <xf numFmtId="46" fontId="0" fillId="0" borderId="21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0" fillId="3" borderId="21" xfId="0" applyNumberFormat="1" applyFill="1" applyBorder="1" applyAlignment="1">
      <alignment horizontal="center"/>
    </xf>
    <xf numFmtId="0" fontId="0" fillId="3" borderId="1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3" borderId="6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1" xfId="0" applyBorder="1"/>
    <xf numFmtId="0" fontId="2" fillId="0" borderId="0" xfId="0" applyFont="1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46" fontId="0" fillId="0" borderId="3" xfId="0" applyNumberForma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8" xfId="0" applyBorder="1"/>
    <xf numFmtId="2" fontId="0" fillId="0" borderId="31" xfId="0" applyNumberFormat="1" applyBorder="1" applyAlignment="1"/>
    <xf numFmtId="2" fontId="0" fillId="0" borderId="0" xfId="0" applyNumberFormat="1" applyBorder="1" applyAlignment="1"/>
    <xf numFmtId="0" fontId="0" fillId="0" borderId="0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46" fontId="0" fillId="0" borderId="10" xfId="0" applyNumberFormat="1" applyBorder="1" applyAlignment="1">
      <alignment horizontal="center"/>
    </xf>
    <xf numFmtId="46" fontId="2" fillId="0" borderId="1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3" borderId="31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1"/>
    <xf numFmtId="0" fontId="8" fillId="4" borderId="6" xfId="1" applyFont="1" applyFill="1" applyBorder="1" applyAlignment="1">
      <alignment horizontal="center" vertical="center" wrapText="1"/>
    </xf>
    <xf numFmtId="0" fontId="7" fillId="0" borderId="16" xfId="1" applyBorder="1" applyAlignment="1">
      <alignment horizontal="left" vertical="center"/>
    </xf>
    <xf numFmtId="0" fontId="7" fillId="0" borderId="16" xfId="1" applyBorder="1" applyAlignment="1">
      <alignment horizontal="center" vertical="center" wrapText="1"/>
    </xf>
    <xf numFmtId="0" fontId="7" fillId="0" borderId="17" xfId="1" applyBorder="1" applyAlignment="1">
      <alignment horizontal="center" vertical="center" wrapText="1"/>
    </xf>
    <xf numFmtId="0" fontId="7" fillId="0" borderId="21" xfId="1" applyBorder="1" applyAlignment="1">
      <alignment horizontal="left" vertical="center"/>
    </xf>
    <xf numFmtId="0" fontId="7" fillId="0" borderId="21" xfId="1" applyBorder="1" applyAlignment="1">
      <alignment horizontal="center" vertical="center" wrapText="1"/>
    </xf>
    <xf numFmtId="0" fontId="7" fillId="0" borderId="22" xfId="1" applyBorder="1" applyAlignment="1">
      <alignment horizontal="center" vertical="center" wrapText="1"/>
    </xf>
    <xf numFmtId="0" fontId="7" fillId="0" borderId="16" xfId="1" applyBorder="1" applyAlignment="1">
      <alignment vertical="center"/>
    </xf>
    <xf numFmtId="0" fontId="7" fillId="0" borderId="3" xfId="1" applyBorder="1" applyAlignment="1">
      <alignment vertical="center"/>
    </xf>
    <xf numFmtId="0" fontId="7" fillId="0" borderId="3" xfId="1" applyBorder="1" applyAlignment="1">
      <alignment horizontal="center" vertical="center" wrapText="1"/>
    </xf>
    <xf numFmtId="0" fontId="7" fillId="0" borderId="19" xfId="1" applyBorder="1" applyAlignment="1">
      <alignment horizontal="center" vertical="center" wrapText="1"/>
    </xf>
    <xf numFmtId="0" fontId="7" fillId="0" borderId="34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3" xfId="1" applyBorder="1" applyAlignment="1">
      <alignment horizontal="left" vertical="center"/>
    </xf>
    <xf numFmtId="0" fontId="7" fillId="0" borderId="10" xfId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7" fillId="0" borderId="37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16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7" fillId="0" borderId="21" xfId="1" applyFont="1" applyBorder="1" applyAlignment="1">
      <alignment horizontal="left"/>
    </xf>
    <xf numFmtId="0" fontId="7" fillId="0" borderId="9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3" xfId="1" applyBorder="1"/>
    <xf numFmtId="0" fontId="7" fillId="0" borderId="21" xfId="1" applyBorder="1"/>
    <xf numFmtId="0" fontId="7" fillId="0" borderId="16" xfId="1" applyBorder="1"/>
    <xf numFmtId="0" fontId="7" fillId="0" borderId="3" xfId="1" applyBorder="1" applyAlignment="1">
      <alignment horizontal="center" vertical="center"/>
    </xf>
    <xf numFmtId="0" fontId="7" fillId="0" borderId="21" xfId="1" applyBorder="1" applyAlignment="1">
      <alignment vertical="center"/>
    </xf>
    <xf numFmtId="49" fontId="7" fillId="0" borderId="35" xfId="1" applyNumberFormat="1" applyBorder="1" applyAlignment="1">
      <alignment horizontal="center" vertical="center" wrapText="1"/>
    </xf>
    <xf numFmtId="0" fontId="7" fillId="0" borderId="9" xfId="1" applyBorder="1" applyAlignment="1">
      <alignment vertical="center"/>
    </xf>
    <xf numFmtId="0" fontId="7" fillId="0" borderId="0" xfId="1" applyBorder="1" applyAlignment="1">
      <alignment horizontal="left" vertical="center" wrapText="1"/>
    </xf>
    <xf numFmtId="0" fontId="7" fillId="0" borderId="3" xfId="1" applyBorder="1" applyAlignment="1">
      <alignment horizontal="left" vertical="center" wrapText="1"/>
    </xf>
    <xf numFmtId="165" fontId="7" fillId="0" borderId="3" xfId="1" applyNumberFormat="1" applyBorder="1" applyAlignment="1">
      <alignment horizontal="center" vertical="center" wrapText="1"/>
    </xf>
    <xf numFmtId="0" fontId="7" fillId="0" borderId="3" xfId="1" applyBorder="1" applyAlignment="1">
      <alignment horizontal="left"/>
    </xf>
    <xf numFmtId="0" fontId="7" fillId="0" borderId="0" xfId="1" applyBorder="1" applyAlignment="1">
      <alignment horizontal="center" vertical="center" wrapText="1"/>
    </xf>
    <xf numFmtId="165" fontId="7" fillId="0" borderId="0" xfId="1" applyNumberFormat="1" applyBorder="1" applyAlignment="1">
      <alignment horizontal="center" vertical="center" wrapText="1"/>
    </xf>
    <xf numFmtId="0" fontId="7" fillId="0" borderId="0" xfId="1" applyAlignment="1">
      <alignment horizontal="left"/>
    </xf>
    <xf numFmtId="0" fontId="7" fillId="0" borderId="0" xfId="1" applyAlignment="1">
      <alignment horizontal="center"/>
    </xf>
    <xf numFmtId="0" fontId="7" fillId="0" borderId="6" xfId="1" applyBorder="1" applyAlignment="1">
      <alignment horizontal="center" vertical="center" wrapText="1"/>
    </xf>
    <xf numFmtId="0" fontId="7" fillId="0" borderId="30" xfId="1" applyBorder="1" applyAlignment="1">
      <alignment horizontal="center" vertical="center"/>
    </xf>
    <xf numFmtId="0" fontId="7" fillId="0" borderId="6" xfId="1" applyBorder="1" applyAlignment="1">
      <alignment horizontal="left" vertical="center"/>
    </xf>
    <xf numFmtId="0" fontId="7" fillId="0" borderId="6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7" fillId="0" borderId="21" xfId="1" applyBorder="1" applyAlignment="1">
      <alignment horizontal="center" vertical="center" wrapText="1"/>
    </xf>
    <xf numFmtId="0" fontId="7" fillId="0" borderId="19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1" fillId="0" borderId="0" xfId="1" applyFont="1" applyBorder="1" applyAlignment="1">
      <alignment horizontal="left" vertical="center" wrapText="1"/>
    </xf>
    <xf numFmtId="0" fontId="7" fillId="0" borderId="0" xfId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7" fillId="0" borderId="24" xfId="1" applyBorder="1" applyAlignment="1">
      <alignment horizontal="left" vertical="center" wrapText="1"/>
    </xf>
    <xf numFmtId="0" fontId="7" fillId="0" borderId="25" xfId="1" applyBorder="1" applyAlignment="1">
      <alignment horizontal="left" vertical="center" wrapText="1"/>
    </xf>
    <xf numFmtId="0" fontId="7" fillId="0" borderId="9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9" xfId="1" applyBorder="1" applyAlignment="1">
      <alignment horizontal="center" vertical="center" wrapText="1"/>
    </xf>
    <xf numFmtId="0" fontId="7" fillId="0" borderId="42" xfId="1" applyBorder="1" applyAlignment="1">
      <alignment horizontal="center" vertical="center"/>
    </xf>
    <xf numFmtId="49" fontId="7" fillId="0" borderId="35" xfId="1" applyNumberFormat="1" applyBorder="1" applyAlignment="1">
      <alignment horizontal="center" vertical="center" wrapText="1"/>
    </xf>
    <xf numFmtId="0" fontId="0" fillId="0" borderId="23" xfId="1" applyFont="1" applyBorder="1" applyAlignment="1">
      <alignment horizontal="left" vertical="center" wrapText="1"/>
    </xf>
    <xf numFmtId="0" fontId="7" fillId="0" borderId="16" xfId="1" applyBorder="1" applyAlignment="1">
      <alignment horizontal="center" vertical="center"/>
    </xf>
    <xf numFmtId="0" fontId="7" fillId="0" borderId="16" xfId="1" applyBorder="1" applyAlignment="1">
      <alignment horizontal="center" vertical="center" wrapText="1"/>
    </xf>
    <xf numFmtId="0" fontId="7" fillId="0" borderId="17" xfId="1" applyBorder="1" applyAlignment="1">
      <alignment horizontal="center" vertical="center"/>
    </xf>
    <xf numFmtId="0" fontId="1" fillId="0" borderId="23" xfId="1" applyFont="1" applyBorder="1" applyAlignment="1">
      <alignment horizontal="left" vertical="center" wrapText="1"/>
    </xf>
    <xf numFmtId="0" fontId="7" fillId="0" borderId="32" xfId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7" fillId="0" borderId="28" xfId="1" applyBorder="1" applyAlignment="1">
      <alignment horizontal="center" vertical="center" wrapText="1"/>
    </xf>
    <xf numFmtId="0" fontId="7" fillId="0" borderId="38" xfId="1" applyBorder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7" fillId="0" borderId="40" xfId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49" fontId="7" fillId="0" borderId="0" xfId="1" applyNumberFormat="1" applyBorder="1" applyAlignment="1">
      <alignment horizontal="center" vertical="center"/>
    </xf>
    <xf numFmtId="0" fontId="7" fillId="0" borderId="33" xfId="1" applyBorder="1" applyAlignment="1">
      <alignment horizontal="left" vertical="center"/>
    </xf>
    <xf numFmtId="0" fontId="7" fillId="0" borderId="35" xfId="1" applyBorder="1" applyAlignment="1">
      <alignment horizontal="left" vertical="center"/>
    </xf>
    <xf numFmtId="0" fontId="7" fillId="0" borderId="36" xfId="1" applyBorder="1" applyAlignment="1">
      <alignment horizontal="left" vertical="center"/>
    </xf>
    <xf numFmtId="0" fontId="7" fillId="0" borderId="32" xfId="1" applyBorder="1" applyAlignment="1">
      <alignment horizontal="center" vertical="center"/>
    </xf>
    <xf numFmtId="0" fontId="7" fillId="0" borderId="7" xfId="1" applyBorder="1" applyAlignment="1">
      <alignment horizontal="center" vertical="center"/>
    </xf>
    <xf numFmtId="0" fontId="7" fillId="0" borderId="28" xfId="1" applyBorder="1" applyAlignment="1">
      <alignment horizontal="center" vertical="center"/>
    </xf>
    <xf numFmtId="0" fontId="7" fillId="0" borderId="29" xfId="1" applyBorder="1" applyAlignment="1">
      <alignment horizontal="left" vertical="center" wrapText="1"/>
    </xf>
    <xf numFmtId="0" fontId="7" fillId="0" borderId="6" xfId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7" fillId="0" borderId="15" xfId="1" applyBorder="1" applyAlignment="1">
      <alignment horizontal="left" vertical="center"/>
    </xf>
    <xf numFmtId="0" fontId="7" fillId="0" borderId="20" xfId="1" applyBorder="1" applyAlignment="1">
      <alignment horizontal="left" vertical="center"/>
    </xf>
    <xf numFmtId="0" fontId="7" fillId="0" borderId="18" xfId="1" applyBorder="1" applyAlignment="1">
      <alignment horizontal="left" vertical="center"/>
    </xf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BA\Technics\&#1053;&#1086;&#1074;&#1086;&#1090;&#1086;&#1095;&#1080;&#1085;&#1086;&#1074;&#1072;%20&#1052;\!&#1055;&#1086;&#1089;&#1090;&#1072;&#1074;&#1097;&#1080;&#1082;&#1080;\Voltronic%20(Kai-Ling)\&#1047;&#1072;&#1082;&#1072;&#1079;&#1099;\3+\Online_UPS_2024_2nd_order_T310_2407090015_External_30_07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SN"/>
      <sheetName val="Packing list"/>
      <sheetName val="Old Packing list  "/>
    </sheetNames>
    <sheetDataSet>
      <sheetData sheetId="0">
        <row r="54">
          <cell r="C54" t="str">
            <v>ИБП Энергия Омега-33-60K-0</v>
          </cell>
        </row>
        <row r="55">
          <cell r="C55" t="str">
            <v>ИБП Энергия Омега-33-100K-0</v>
          </cell>
        </row>
        <row r="56">
          <cell r="C56" t="str">
            <v>ИБП Энергия Омега-33-120K-0</v>
          </cell>
        </row>
        <row r="57">
          <cell r="C57" t="str">
            <v>ИБП Энергия Омега-33-200K-0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J9" sqref="J9"/>
    </sheetView>
  </sheetViews>
  <sheetFormatPr defaultRowHeight="17.25" x14ac:dyDescent="0.3"/>
  <cols>
    <col min="1" max="1" width="10.6640625" customWidth="1"/>
    <col min="2" max="2" width="10.44140625" customWidth="1"/>
    <col min="3" max="9" width="8.33203125" customWidth="1"/>
    <col min="10" max="11" width="8.77734375" customWidth="1"/>
    <col min="12" max="12" width="8.77734375" hidden="1" customWidth="1"/>
    <col min="13" max="13" width="16" hidden="1" customWidth="1"/>
    <col min="14" max="14" width="8.77734375" hidden="1" customWidth="1"/>
    <col min="15" max="15" width="8.77734375" customWidth="1"/>
  </cols>
  <sheetData>
    <row r="1" spans="1:15" x14ac:dyDescent="0.3">
      <c r="A1" s="160" t="s">
        <v>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5" x14ac:dyDescent="0.3">
      <c r="A2" s="12" t="s">
        <v>16</v>
      </c>
      <c r="B2" s="16"/>
      <c r="C2" s="16"/>
      <c r="D2" s="11"/>
      <c r="E2" s="11"/>
      <c r="F2" s="11"/>
      <c r="G2" s="11"/>
      <c r="H2" s="43"/>
      <c r="I2" s="11"/>
      <c r="J2" s="11"/>
      <c r="K2" s="11"/>
      <c r="L2" s="11"/>
    </row>
    <row r="3" spans="1:15" x14ac:dyDescent="0.3">
      <c r="B3" s="7" t="s">
        <v>6</v>
      </c>
      <c r="C3" s="7"/>
      <c r="D3" s="9">
        <v>250</v>
      </c>
      <c r="E3" s="1" t="s">
        <v>5</v>
      </c>
    </row>
    <row r="5" spans="1:15" ht="17.25" customHeight="1" x14ac:dyDescent="0.3">
      <c r="A5" s="161" t="s">
        <v>3</v>
      </c>
      <c r="B5" s="162" t="s">
        <v>8</v>
      </c>
      <c r="C5" s="22"/>
      <c r="D5" s="157" t="s">
        <v>4</v>
      </c>
      <c r="E5" s="158"/>
      <c r="F5" s="158"/>
      <c r="G5" s="158"/>
      <c r="H5" s="158"/>
      <c r="I5" s="159"/>
      <c r="J5" s="163" t="s">
        <v>15</v>
      </c>
      <c r="K5" s="166" t="s">
        <v>36</v>
      </c>
      <c r="L5" s="2" t="s">
        <v>0</v>
      </c>
      <c r="M5" t="s">
        <v>1</v>
      </c>
      <c r="N5" t="s">
        <v>2</v>
      </c>
      <c r="O5" s="156" t="s">
        <v>40</v>
      </c>
    </row>
    <row r="6" spans="1:15" ht="17.25" customHeight="1" x14ac:dyDescent="0.3">
      <c r="A6" s="161"/>
      <c r="B6" s="162"/>
      <c r="C6" s="20">
        <v>33</v>
      </c>
      <c r="D6" s="4">
        <v>40</v>
      </c>
      <c r="E6" s="4">
        <v>55</v>
      </c>
      <c r="F6" s="4">
        <v>75</v>
      </c>
      <c r="G6" s="4">
        <v>100</v>
      </c>
      <c r="H6" s="4">
        <v>150</v>
      </c>
      <c r="I6" s="4">
        <v>200</v>
      </c>
      <c r="J6" s="164"/>
      <c r="K6" s="166"/>
      <c r="L6" s="2"/>
      <c r="M6" s="2">
        <v>0.8</v>
      </c>
      <c r="N6" s="2">
        <v>1</v>
      </c>
      <c r="O6" s="156"/>
    </row>
    <row r="7" spans="1:15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9"/>
      <c r="J7" s="165"/>
      <c r="K7" s="166"/>
      <c r="L7" s="2"/>
      <c r="M7" s="2"/>
      <c r="N7" s="2"/>
      <c r="O7" s="156"/>
    </row>
    <row r="8" spans="1:15" x14ac:dyDescent="0.3">
      <c r="A8" s="15" t="s">
        <v>23</v>
      </c>
      <c r="B8" s="10">
        <v>300</v>
      </c>
      <c r="C8" s="14">
        <f t="shared" ref="C8:I8" si="0">IF($D$3&gt;$B$8,"-",(C6*12*$J$8*$L$8*$M$6*$N$6/$D$3)*60/1440)</f>
        <v>0.10032000000000001</v>
      </c>
      <c r="D8" s="14">
        <f t="shared" si="0"/>
        <v>0.12160000000000001</v>
      </c>
      <c r="E8" s="14">
        <f t="shared" si="0"/>
        <v>0.16720000000000002</v>
      </c>
      <c r="F8" s="14">
        <f>IF($D$3&gt;$B$8,"-",(F6*12*$J$8*$L$8*$M$6*$N$6/$D$3)*60/1440)</f>
        <v>0.22800000000000004</v>
      </c>
      <c r="G8" s="14">
        <f>IF($D$3&gt;$B$8,"-",(G6*12*$J$8*$L$8*$M$6*$N$6/$D$3)*60/1440)</f>
        <v>0.30399999999999999</v>
      </c>
      <c r="H8" s="14">
        <f>IF($D$3&gt;$B$8,"-",(H6*12*$J$8*$L$8*$M$6*$N$6/$D$3)*60/1440)</f>
        <v>0.45600000000000007</v>
      </c>
      <c r="I8" s="14">
        <f t="shared" si="0"/>
        <v>0.60799999999999998</v>
      </c>
      <c r="J8" s="9">
        <v>2</v>
      </c>
      <c r="K8" s="17" t="s">
        <v>18</v>
      </c>
      <c r="L8" s="2">
        <v>0.95</v>
      </c>
      <c r="M8" s="2"/>
      <c r="N8" s="2"/>
      <c r="O8" s="13">
        <v>200</v>
      </c>
    </row>
    <row r="9" spans="1:15" x14ac:dyDescent="0.3">
      <c r="A9" s="15" t="s">
        <v>24</v>
      </c>
      <c r="B9" s="10">
        <v>450</v>
      </c>
      <c r="C9" s="14">
        <f t="shared" ref="C9:I9" si="1">IF($D$3&gt;$B$9,"-",(C6*12*$J$9*$L$9*$M$6*$N$6/$D$3)*60/1440)</f>
        <v>5.0160000000000003E-2</v>
      </c>
      <c r="D9" s="14">
        <f t="shared" si="1"/>
        <v>6.0800000000000007E-2</v>
      </c>
      <c r="E9" s="14">
        <f t="shared" si="1"/>
        <v>8.3600000000000008E-2</v>
      </c>
      <c r="F9" s="14">
        <f t="shared" si="1"/>
        <v>0.11400000000000002</v>
      </c>
      <c r="G9" s="14">
        <f t="shared" si="1"/>
        <v>0.152</v>
      </c>
      <c r="H9" s="14">
        <f>IF($D$3&gt;$B$9,"-",(H6*12*$J$9*$L$9*$M$6*$N$6/$D$3)*60/1440)</f>
        <v>0.22800000000000004</v>
      </c>
      <c r="I9" s="14">
        <f t="shared" si="1"/>
        <v>0.30399999999999999</v>
      </c>
      <c r="J9" s="9">
        <v>1</v>
      </c>
      <c r="K9" s="17" t="s">
        <v>18</v>
      </c>
      <c r="L9" s="2">
        <v>0.95</v>
      </c>
      <c r="M9" s="2"/>
      <c r="N9" s="2"/>
      <c r="O9" s="13">
        <v>260</v>
      </c>
    </row>
    <row r="10" spans="1:15" x14ac:dyDescent="0.3">
      <c r="A10" s="15" t="s">
        <v>25</v>
      </c>
      <c r="B10" s="10">
        <v>600</v>
      </c>
      <c r="C10" s="14">
        <f t="shared" ref="C10:I10" si="2">IF($D$3&gt;$B$10,"-",(C6*12*$J$10*$L$10*$M$6*$N$6/$D$3)*60/1440)</f>
        <v>5.0160000000000003E-2</v>
      </c>
      <c r="D10" s="14">
        <f t="shared" si="2"/>
        <v>6.0800000000000007E-2</v>
      </c>
      <c r="E10" s="14">
        <f t="shared" si="2"/>
        <v>8.3600000000000008E-2</v>
      </c>
      <c r="F10" s="14">
        <f t="shared" si="2"/>
        <v>0.11400000000000002</v>
      </c>
      <c r="G10" s="14">
        <f t="shared" si="2"/>
        <v>0.152</v>
      </c>
      <c r="H10" s="14">
        <f>IF($D$3&gt;$B$10,"-",(H6*12*$J$10*$L$10*$M$6*$N$6/$D$3)*60/1440)</f>
        <v>0.22800000000000004</v>
      </c>
      <c r="I10" s="14">
        <f t="shared" si="2"/>
        <v>0.30399999999999999</v>
      </c>
      <c r="J10" s="9">
        <v>1</v>
      </c>
      <c r="K10" s="17" t="s">
        <v>18</v>
      </c>
      <c r="L10" s="2">
        <v>0.95</v>
      </c>
      <c r="M10" s="2"/>
      <c r="N10" s="2"/>
      <c r="O10" s="13">
        <v>260</v>
      </c>
    </row>
    <row r="11" spans="1:15" x14ac:dyDescent="0.3">
      <c r="A11" s="15" t="s">
        <v>26</v>
      </c>
      <c r="B11" s="10">
        <v>900</v>
      </c>
      <c r="C11" s="14">
        <f t="shared" ref="C11:I11" si="3">IF($D$3&gt;$B$11,"-",(C6*12*$J$11*$L$11*$M$6*$N$6/$D$3)*60/1440)</f>
        <v>0.10032000000000001</v>
      </c>
      <c r="D11" s="14">
        <f t="shared" si="3"/>
        <v>0.12160000000000001</v>
      </c>
      <c r="E11" s="14">
        <f t="shared" si="3"/>
        <v>0.16720000000000002</v>
      </c>
      <c r="F11" s="14">
        <f t="shared" si="3"/>
        <v>0.22800000000000004</v>
      </c>
      <c r="G11" s="14">
        <f t="shared" si="3"/>
        <v>0.30399999999999999</v>
      </c>
      <c r="H11" s="14">
        <f>IF($D$3&gt;$B$11,"-",(H6*12*$J$11*$L$11*$M$6*$N$6/$D$3)*60/1440)</f>
        <v>0.45600000000000007</v>
      </c>
      <c r="I11" s="14">
        <f t="shared" si="3"/>
        <v>0.60799999999999998</v>
      </c>
      <c r="J11" s="9">
        <v>2</v>
      </c>
      <c r="K11" s="17" t="s">
        <v>19</v>
      </c>
      <c r="L11" s="2">
        <v>0.95</v>
      </c>
      <c r="M11" s="2"/>
      <c r="N11" s="2"/>
      <c r="O11" s="13">
        <v>260</v>
      </c>
    </row>
    <row r="12" spans="1:15" x14ac:dyDescent="0.3">
      <c r="A12" s="15" t="s">
        <v>27</v>
      </c>
      <c r="B12" s="10">
        <v>1200</v>
      </c>
      <c r="C12" s="14">
        <f t="shared" ref="C12:I12" si="4">IF($D$3&gt;$B$12,"-",(C6*12*$J$12*$L$12*$M$6*$N$6/$D$3)*60/1440)</f>
        <v>0.10032000000000001</v>
      </c>
      <c r="D12" s="14">
        <f t="shared" si="4"/>
        <v>0.12160000000000001</v>
      </c>
      <c r="E12" s="14">
        <f t="shared" si="4"/>
        <v>0.16720000000000002</v>
      </c>
      <c r="F12" s="14">
        <f t="shared" si="4"/>
        <v>0.22800000000000004</v>
      </c>
      <c r="G12" s="14">
        <f t="shared" si="4"/>
        <v>0.30399999999999999</v>
      </c>
      <c r="H12" s="14">
        <f>IF($D$3&gt;$B$12,"-",(H6*12*$J$12*$L$12*$M$6*$N$6/$D$3)*60/1440)</f>
        <v>0.45600000000000007</v>
      </c>
      <c r="I12" s="14">
        <f t="shared" si="4"/>
        <v>0.60799999999999998</v>
      </c>
      <c r="J12" s="9">
        <v>2</v>
      </c>
      <c r="K12" s="17" t="s">
        <v>19</v>
      </c>
      <c r="L12" s="2">
        <v>0.95</v>
      </c>
      <c r="M12" s="2"/>
      <c r="N12" s="2"/>
      <c r="O12" s="13">
        <v>260</v>
      </c>
    </row>
    <row r="13" spans="1:15" x14ac:dyDescent="0.3">
      <c r="B13" s="6"/>
      <c r="C13" s="6"/>
    </row>
    <row r="14" spans="1:15" x14ac:dyDescent="0.3">
      <c r="B14" s="6"/>
      <c r="C14" s="6"/>
      <c r="H14" s="44"/>
    </row>
    <row r="15" spans="1:15" x14ac:dyDescent="0.3">
      <c r="H15" s="44"/>
    </row>
  </sheetData>
  <mergeCells count="8">
    <mergeCell ref="O5:O7"/>
    <mergeCell ref="D5:I5"/>
    <mergeCell ref="A1:L1"/>
    <mergeCell ref="A5:A7"/>
    <mergeCell ref="B5:B7"/>
    <mergeCell ref="J5:J7"/>
    <mergeCell ref="K5:K7"/>
    <mergeCell ref="C7:I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workbookViewId="0">
      <selection activeCell="A21" sqref="A21"/>
    </sheetView>
  </sheetViews>
  <sheetFormatPr defaultRowHeight="17.25" x14ac:dyDescent="0.3"/>
  <cols>
    <col min="1" max="1" width="28.44140625" customWidth="1"/>
    <col min="2" max="2" width="10" customWidth="1"/>
    <col min="3" max="14" width="7.109375" bestFit="1" customWidth="1"/>
    <col min="15" max="16" width="6.44140625" customWidth="1"/>
    <col min="17" max="17" width="7.5546875" customWidth="1"/>
    <col min="18" max="18" width="17.44140625" customWidth="1"/>
    <col min="19" max="19" width="8.77734375" hidden="1" customWidth="1"/>
    <col min="20" max="20" width="16" hidden="1" customWidth="1"/>
    <col min="21" max="21" width="8.77734375" hidden="1" customWidth="1"/>
    <col min="22" max="22" width="9.5546875" customWidth="1"/>
  </cols>
  <sheetData>
    <row r="1" spans="1:22" ht="18.75" x14ac:dyDescent="0.3">
      <c r="A1" s="182" t="s">
        <v>97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45"/>
    </row>
    <row r="2" spans="1:22" x14ac:dyDescent="0.3">
      <c r="A2" s="12" t="s">
        <v>16</v>
      </c>
      <c r="B2" s="1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0"/>
      <c r="P2" s="50"/>
      <c r="Q2" s="45"/>
      <c r="R2" s="45"/>
    </row>
    <row r="3" spans="1:22" x14ac:dyDescent="0.3">
      <c r="A3" s="7" t="s">
        <v>6</v>
      </c>
      <c r="B3" s="46">
        <v>10000</v>
      </c>
      <c r="C3" s="1" t="s">
        <v>5</v>
      </c>
    </row>
    <row r="5" spans="1:22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63" t="s">
        <v>15</v>
      </c>
      <c r="P5" s="163" t="s">
        <v>105</v>
      </c>
      <c r="Q5" s="163" t="s">
        <v>107</v>
      </c>
      <c r="R5" s="166" t="s">
        <v>36</v>
      </c>
      <c r="S5" s="2" t="s">
        <v>0</v>
      </c>
      <c r="T5" t="s">
        <v>1</v>
      </c>
      <c r="U5" t="s">
        <v>2</v>
      </c>
      <c r="V5" s="34"/>
    </row>
    <row r="6" spans="1:22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4">
        <v>200</v>
      </c>
      <c r="O6" s="164"/>
      <c r="P6" s="164"/>
      <c r="Q6" s="164"/>
      <c r="R6" s="166"/>
      <c r="S6" s="2"/>
      <c r="T6" s="2">
        <v>0.75</v>
      </c>
      <c r="U6" s="2">
        <v>0.8</v>
      </c>
      <c r="V6" s="34"/>
    </row>
    <row r="7" spans="1:22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65"/>
      <c r="P7" s="165"/>
      <c r="Q7" s="165"/>
      <c r="R7" s="166"/>
      <c r="S7" s="2"/>
      <c r="T7" s="2"/>
      <c r="U7" s="2"/>
      <c r="V7" s="34"/>
    </row>
    <row r="8" spans="1:22" x14ac:dyDescent="0.3">
      <c r="A8" s="47" t="s">
        <v>73</v>
      </c>
      <c r="B8" s="10">
        <v>10000</v>
      </c>
      <c r="C8" s="14">
        <f>IF($B$3&gt;$B8,"-",($C$6*12*$Q8*$S$8*$T$6*$U$6/$B$3)*60/1440)</f>
        <v>7.9799999999999992E-3</v>
      </c>
      <c r="D8" s="14">
        <f>IF($B$3&gt;$B8,"-",($D$6*12*$Q8*$S$8*$T$6*$U$6/$B$3)*60/1440)</f>
        <v>1.026E-2</v>
      </c>
      <c r="E8" s="14">
        <f>IF($B$3&gt;$B8,"-",($E$6*12*$Q8*$S$8*$T$6*$U$6/$B$3)*60/1440)</f>
        <v>1.3680000000000001E-2</v>
      </c>
      <c r="F8" s="14">
        <f>IF($B$3&gt;$B8,"-",($F$6*12*$Q8*$S$8*$T$6*$U$6/$B$3)*60/1440)</f>
        <v>2.052E-2</v>
      </c>
      <c r="G8" s="14">
        <f>IF($B$3&gt;$B8,"-",($G$6*12*$Q8*$S$8*$T$6*$U$6/$B$3)*60/1440)</f>
        <v>2.9640000000000003E-2</v>
      </c>
      <c r="H8" s="14">
        <f>IF($B$3&gt;$B8,"-",($H$6*12*$Q8*$S$8*$T$6*$U$6/$B$3)*60/1440)</f>
        <v>3.7620000000000008E-2</v>
      </c>
      <c r="I8" s="14">
        <f>IF($B$3&gt;$B8,"-",($I$6*12*$Q8*$S$8*$T$6*$U$6/$B$3)*60/1440)</f>
        <v>4.5600000000000002E-2</v>
      </c>
      <c r="J8" s="14">
        <f>IF($B$3&gt;$B8,"-",($J$6*12*$Q8*$S$8*$T$6*$U$6/$B$3)*60/1440)</f>
        <v>6.2699999999999992E-2</v>
      </c>
      <c r="K8" s="14">
        <f>IF($B$3&gt;$B8,"-",($K$6*12*$Q8*$S$8*$T$6*$U$6/$B$3)*60/1440)</f>
        <v>8.5500000000000007E-2</v>
      </c>
      <c r="L8" s="14">
        <f>IF($B$3&gt;$B8,"-",($L$6*12*$Q8*$S$8*$T$6*$U$6/$B$3)*60/1440)</f>
        <v>0.11400000000000002</v>
      </c>
      <c r="M8" s="14">
        <f>IF($B$3&gt;$B8,"-",($M$6*12*$Q8*$S$8*$T$6*$U$6/$B$3)*60/1440)</f>
        <v>0.17100000000000001</v>
      </c>
      <c r="N8" s="14">
        <f>IF($B$3&gt;$B8,"-",($N$6*12*$Q8*$S$8*$T$6*$U$6/$B$3)*60/1440)</f>
        <v>0.22800000000000004</v>
      </c>
      <c r="O8" s="9">
        <v>40</v>
      </c>
      <c r="P8" s="72">
        <v>1</v>
      </c>
      <c r="Q8" s="71">
        <f>O8*P8</f>
        <v>40</v>
      </c>
      <c r="R8" s="17" t="s">
        <v>62</v>
      </c>
      <c r="S8" s="2">
        <v>0.95</v>
      </c>
      <c r="T8" s="2"/>
      <c r="U8" s="2"/>
      <c r="V8" s="33"/>
    </row>
    <row r="9" spans="1:22" x14ac:dyDescent="0.3">
      <c r="A9" s="47" t="s">
        <v>74</v>
      </c>
      <c r="B9" s="10">
        <v>15000</v>
      </c>
      <c r="C9" s="14">
        <f>IF($B$3&gt;$B9,"-",($C$6*12*$Q9*$S$8*$T$6*$U$6/$B$3)*60/1440)</f>
        <v>7.9799999999999992E-3</v>
      </c>
      <c r="D9" s="14">
        <f t="shared" ref="D9:D13" si="0">IF($B$3&gt;$B9,"-",($D$6*12*$Q9*$S$8*$T$6*$U$6/$B$3)*60/1440)</f>
        <v>1.026E-2</v>
      </c>
      <c r="E9" s="14">
        <f t="shared" ref="E9:E13" si="1">IF($B$3&gt;$B9,"-",($E$6*12*$Q9*$S$8*$T$6*$U$6/$B$3)*60/1440)</f>
        <v>1.3680000000000001E-2</v>
      </c>
      <c r="F9" s="14">
        <f t="shared" ref="F9:F13" si="2">IF($B$3&gt;$B9,"-",($F$6*12*$Q9*$S$8*$T$6*$U$6/$B$3)*60/1440)</f>
        <v>2.052E-2</v>
      </c>
      <c r="G9" s="14">
        <f t="shared" ref="G9:G13" si="3">IF($B$3&gt;$B9,"-",($G$6*12*$Q9*$S$8*$T$6*$U$6/$B$3)*60/1440)</f>
        <v>2.9640000000000003E-2</v>
      </c>
      <c r="H9" s="14">
        <f t="shared" ref="H9:H11" si="4">IF($B$3&gt;$B9,"-",($H$6*12*$Q9*$S$8*$T$6*$U$6/$B$3)*60/1440)</f>
        <v>3.7620000000000008E-2</v>
      </c>
      <c r="I9" s="14">
        <f t="shared" ref="I9:I13" si="5">IF($B$3&gt;$B9,"-",($I$6*12*$Q9*$S$8*$T$6*$U$6/$B$3)*60/1440)</f>
        <v>4.5600000000000002E-2</v>
      </c>
      <c r="J9" s="14">
        <f t="shared" ref="J9:J11" si="6">IF($B$3&gt;$B9,"-",($J$6*12*$Q9*$S$8*$T$6*$U$6/$B$3)*60/1440)</f>
        <v>6.2699999999999992E-2</v>
      </c>
      <c r="K9" s="14">
        <f t="shared" ref="K9:K13" si="7">IF($B$3&gt;$B9,"-",($K$6*12*$Q9*$S$8*$T$6*$U$6/$B$3)*60/1440)</f>
        <v>8.5500000000000007E-2</v>
      </c>
      <c r="L9" s="14">
        <f t="shared" ref="L9:L13" si="8">IF($B$3&gt;$B9,"-",($L$6*12*$Q9*$S$8*$T$6*$U$6/$B$3)*60/1440)</f>
        <v>0.11400000000000002</v>
      </c>
      <c r="M9" s="14">
        <f t="shared" ref="M9:M13" si="9">IF($B$3&gt;$B9,"-",($M$6*12*$Q9*$S$8*$T$6*$U$6/$B$3)*60/1440)</f>
        <v>0.17100000000000001</v>
      </c>
      <c r="N9" s="14">
        <f t="shared" ref="N9:N13" si="10">IF($B$3&gt;$B9,"-",($N$6*12*$Q9*$S$8*$T$6*$U$6/$B$3)*60/1440)</f>
        <v>0.22800000000000004</v>
      </c>
      <c r="O9" s="9">
        <v>40</v>
      </c>
      <c r="P9" s="72">
        <v>1</v>
      </c>
      <c r="Q9" s="71">
        <f t="shared" ref="Q9:Q13" si="11">O9*P9</f>
        <v>40</v>
      </c>
      <c r="R9" s="17" t="s">
        <v>62</v>
      </c>
      <c r="S9" s="2">
        <v>0.95</v>
      </c>
      <c r="T9" s="2"/>
      <c r="U9" s="2"/>
      <c r="V9" s="33"/>
    </row>
    <row r="10" spans="1:22" x14ac:dyDescent="0.3">
      <c r="A10" s="47" t="s">
        <v>75</v>
      </c>
      <c r="B10" s="10">
        <v>20000</v>
      </c>
      <c r="C10" s="14">
        <f t="shared" ref="C10:C11" si="12">IF($B$3&gt;$B10,"-",($C$6*12*$Q10*$S$8*$T$6*$U$6/$B$3)*60/1440)</f>
        <v>7.9799999999999992E-3</v>
      </c>
      <c r="D10" s="14">
        <f t="shared" si="0"/>
        <v>1.026E-2</v>
      </c>
      <c r="E10" s="14">
        <f t="shared" si="1"/>
        <v>1.3680000000000001E-2</v>
      </c>
      <c r="F10" s="14">
        <f t="shared" si="2"/>
        <v>2.052E-2</v>
      </c>
      <c r="G10" s="14">
        <f t="shared" si="3"/>
        <v>2.9640000000000003E-2</v>
      </c>
      <c r="H10" s="14">
        <f t="shared" si="4"/>
        <v>3.7620000000000008E-2</v>
      </c>
      <c r="I10" s="14">
        <f t="shared" si="5"/>
        <v>4.5600000000000002E-2</v>
      </c>
      <c r="J10" s="14">
        <f t="shared" si="6"/>
        <v>6.2699999999999992E-2</v>
      </c>
      <c r="K10" s="14">
        <f t="shared" si="7"/>
        <v>8.5500000000000007E-2</v>
      </c>
      <c r="L10" s="14">
        <f t="shared" si="8"/>
        <v>0.11400000000000002</v>
      </c>
      <c r="M10" s="14">
        <f t="shared" si="9"/>
        <v>0.17100000000000001</v>
      </c>
      <c r="N10" s="14">
        <f t="shared" si="10"/>
        <v>0.22800000000000004</v>
      </c>
      <c r="O10" s="9">
        <v>40</v>
      </c>
      <c r="P10" s="72">
        <v>1</v>
      </c>
      <c r="Q10" s="71">
        <f t="shared" si="11"/>
        <v>40</v>
      </c>
      <c r="R10" s="17" t="s">
        <v>62</v>
      </c>
      <c r="S10" s="2">
        <v>0.95</v>
      </c>
      <c r="T10" s="2"/>
      <c r="U10" s="2"/>
      <c r="V10" s="33"/>
    </row>
    <row r="11" spans="1:22" x14ac:dyDescent="0.3">
      <c r="A11" s="47" t="s">
        <v>76</v>
      </c>
      <c r="B11" s="27">
        <v>30000</v>
      </c>
      <c r="C11" s="14">
        <f t="shared" si="12"/>
        <v>7.9799999999999992E-3</v>
      </c>
      <c r="D11" s="14">
        <f t="shared" si="0"/>
        <v>1.026E-2</v>
      </c>
      <c r="E11" s="14">
        <f t="shared" si="1"/>
        <v>1.3680000000000001E-2</v>
      </c>
      <c r="F11" s="14">
        <f t="shared" si="2"/>
        <v>2.052E-2</v>
      </c>
      <c r="G11" s="14">
        <f t="shared" si="3"/>
        <v>2.9640000000000003E-2</v>
      </c>
      <c r="H11" s="14">
        <f t="shared" si="4"/>
        <v>3.7620000000000008E-2</v>
      </c>
      <c r="I11" s="14">
        <f t="shared" si="5"/>
        <v>4.5600000000000002E-2</v>
      </c>
      <c r="J11" s="14">
        <f t="shared" si="6"/>
        <v>6.2699999999999992E-2</v>
      </c>
      <c r="K11" s="14">
        <f t="shared" si="7"/>
        <v>8.5500000000000007E-2</v>
      </c>
      <c r="L11" s="14">
        <f t="shared" si="8"/>
        <v>0.11400000000000002</v>
      </c>
      <c r="M11" s="14">
        <f t="shared" si="9"/>
        <v>0.17100000000000001</v>
      </c>
      <c r="N11" s="14">
        <f t="shared" si="10"/>
        <v>0.22800000000000004</v>
      </c>
      <c r="O11" s="9">
        <v>40</v>
      </c>
      <c r="P11" s="72">
        <v>1</v>
      </c>
      <c r="Q11" s="71">
        <f t="shared" si="11"/>
        <v>40</v>
      </c>
      <c r="R11" s="17" t="s">
        <v>62</v>
      </c>
    </row>
    <row r="12" spans="1:22" x14ac:dyDescent="0.3">
      <c r="A12" s="47" t="s">
        <v>77</v>
      </c>
      <c r="B12" s="27">
        <v>40000</v>
      </c>
      <c r="C12" s="14">
        <f>IF($B$3&gt;$B12,"-",($C$6*12*$Q12*$S$8*$T$6*$U$6/$B$3)*60/1440)</f>
        <v>7.9799999999999992E-3</v>
      </c>
      <c r="D12" s="14">
        <f t="shared" si="0"/>
        <v>1.026E-2</v>
      </c>
      <c r="E12" s="14">
        <f t="shared" si="1"/>
        <v>1.3680000000000001E-2</v>
      </c>
      <c r="F12" s="14">
        <f t="shared" si="2"/>
        <v>2.052E-2</v>
      </c>
      <c r="G12" s="14">
        <f t="shared" si="3"/>
        <v>2.9640000000000003E-2</v>
      </c>
      <c r="H12" s="14">
        <f>IF($B$3&gt;$B12,"-",($H$6*12*$Q12*$S$8*$T$6*$U$6/$B$3)*60/1440)</f>
        <v>3.7620000000000008E-2</v>
      </c>
      <c r="I12" s="14">
        <f t="shared" si="5"/>
        <v>4.5600000000000002E-2</v>
      </c>
      <c r="J12" s="14">
        <f>IF($B$3&gt;$B12,"-",($J$6*12*$Q12*$S$8*$T$6*$U$6/$B$3)*60/1440)</f>
        <v>6.2699999999999992E-2</v>
      </c>
      <c r="K12" s="14">
        <f t="shared" si="7"/>
        <v>8.5500000000000007E-2</v>
      </c>
      <c r="L12" s="14">
        <f t="shared" si="8"/>
        <v>0.11400000000000002</v>
      </c>
      <c r="M12" s="14">
        <f t="shared" si="9"/>
        <v>0.17100000000000001</v>
      </c>
      <c r="N12" s="14">
        <f t="shared" si="10"/>
        <v>0.22800000000000004</v>
      </c>
      <c r="O12" s="9">
        <v>40</v>
      </c>
      <c r="P12" s="72">
        <v>1</v>
      </c>
      <c r="Q12" s="71">
        <f t="shared" si="11"/>
        <v>40</v>
      </c>
      <c r="R12" s="17" t="s">
        <v>62</v>
      </c>
    </row>
    <row r="13" spans="1:22" x14ac:dyDescent="0.3">
      <c r="A13" s="47" t="s">
        <v>78</v>
      </c>
      <c r="B13" s="27">
        <v>60000</v>
      </c>
      <c r="C13" s="14">
        <f>IF($B$3&gt;$B13,"-",($C$6*12*$Q13*$S$8*$T$6*$U$6/$B$3)*60/1440)</f>
        <v>7.9799999999999992E-3</v>
      </c>
      <c r="D13" s="14">
        <f t="shared" si="0"/>
        <v>1.026E-2</v>
      </c>
      <c r="E13" s="14">
        <f t="shared" si="1"/>
        <v>1.3680000000000001E-2</v>
      </c>
      <c r="F13" s="14">
        <f t="shared" si="2"/>
        <v>2.052E-2</v>
      </c>
      <c r="G13" s="14">
        <f t="shared" si="3"/>
        <v>2.9640000000000003E-2</v>
      </c>
      <c r="H13" s="14">
        <f>IF($B$3&gt;$B13,"-",($H$6*12*$Q13*$S$8*$T$6*$U$6/$B$3)*60/1440)</f>
        <v>3.7620000000000008E-2</v>
      </c>
      <c r="I13" s="14">
        <f t="shared" si="5"/>
        <v>4.5600000000000002E-2</v>
      </c>
      <c r="J13" s="14">
        <f>IF($B$3&gt;$B13,"-",($J$6*12*$Q13*$S$8*$T$6*$U$6/$B$3)*60/1440)</f>
        <v>6.2699999999999992E-2</v>
      </c>
      <c r="K13" s="14">
        <f t="shared" si="7"/>
        <v>8.5500000000000007E-2</v>
      </c>
      <c r="L13" s="14">
        <f t="shared" si="8"/>
        <v>0.11400000000000002</v>
      </c>
      <c r="M13" s="14">
        <f t="shared" si="9"/>
        <v>0.17100000000000001</v>
      </c>
      <c r="N13" s="14">
        <f t="shared" si="10"/>
        <v>0.22800000000000004</v>
      </c>
      <c r="O13" s="9">
        <v>40</v>
      </c>
      <c r="P13" s="72">
        <v>1</v>
      </c>
      <c r="Q13" s="71">
        <f t="shared" si="11"/>
        <v>40</v>
      </c>
      <c r="R13" s="17" t="s">
        <v>62</v>
      </c>
    </row>
    <row r="14" spans="1:22" x14ac:dyDescent="0.3">
      <c r="P14" s="76"/>
      <c r="Q14" s="77"/>
    </row>
    <row r="15" spans="1:22" x14ac:dyDescent="0.3">
      <c r="A15" s="47" t="s">
        <v>84</v>
      </c>
      <c r="B15" s="10">
        <v>10000</v>
      </c>
      <c r="C15" s="14">
        <f>IF($B$3&gt;$B15,"-",($C$6*12*$Q15*$S$8*$T$6*$U$6/$B$3)*60/1440)</f>
        <v>7.9799999999999992E-3</v>
      </c>
      <c r="D15" s="14">
        <f>IF($B$3&gt;$B15,"-",($D$6*12*$Q15*$S$8*$T$6*$U$6/$B$3)*60/1440)</f>
        <v>1.026E-2</v>
      </c>
      <c r="E15" s="14">
        <f>IF($B$3&gt;$B15,"-",($E$6*12*$Q15*$S$8*$T$6*$U$6/$B$3)*60/1440)</f>
        <v>1.3680000000000001E-2</v>
      </c>
      <c r="F15" s="14">
        <f>IF($B$3&gt;$B15,"-",($F$6*12*$Q15*$S$8*$T$6*$U$6/$B$3)*60/1440)</f>
        <v>2.052E-2</v>
      </c>
      <c r="G15" s="14">
        <f>IF($B$3&gt;$B15,"-",($G$6*12*$Q15*$S$8*$T$6*$U$6/$B$3)*60/1440)</f>
        <v>2.9640000000000003E-2</v>
      </c>
      <c r="H15" s="14">
        <f>IF($B$3&gt;$B15,"-",($H$6*12*$Q15*$S$8*$T$6*$U$6/$B$3)*60/1440)</f>
        <v>3.7620000000000008E-2</v>
      </c>
      <c r="I15" s="14">
        <f>IF($B$3&gt;$B15,"-",($I$6*12*$Q15*$S$8*$T$6*$U$6/$B$3)*60/1440)</f>
        <v>4.5600000000000002E-2</v>
      </c>
      <c r="J15" s="14">
        <f>IF($B$3&gt;$B15,"-",($J$6*12*$Q15*$S$8*$T$6*$U$6/$B$3)*60/1440)</f>
        <v>6.2699999999999992E-2</v>
      </c>
      <c r="K15" s="14">
        <f>IF($B$3&gt;$B15,"-",($K$6*12*$Q15*$S$8*$T$6*$U$6/$B$3)*60/1440)</f>
        <v>8.5500000000000007E-2</v>
      </c>
      <c r="L15" s="14">
        <f>IF($B$3&gt;$B15,"-",($L$6*12*$Q15*$S$8*$T$6*$U$6/$B$3)*60/1440)</f>
        <v>0.11400000000000002</v>
      </c>
      <c r="M15" s="14">
        <f>IF($B$3&gt;$B15,"-",($M$6*12*$Q15*$S$8*$T$6*$U$6/$B$3)*60/1440)</f>
        <v>0.17100000000000001</v>
      </c>
      <c r="N15" s="14">
        <f>IF($B$3&gt;$B15,"-",($N$6*12*$Q15*$S$8*$T$6*$U$6/$B$3)*60/1440)</f>
        <v>0.22800000000000004</v>
      </c>
      <c r="O15" s="9">
        <v>40</v>
      </c>
      <c r="P15" s="72">
        <v>1</v>
      </c>
      <c r="Q15" s="71">
        <f>O15*P15</f>
        <v>40</v>
      </c>
      <c r="R15" s="17" t="s">
        <v>62</v>
      </c>
      <c r="S15" s="2">
        <v>0.95</v>
      </c>
      <c r="T15" s="2"/>
      <c r="U15" s="2"/>
      <c r="V15" s="33"/>
    </row>
    <row r="16" spans="1:22" x14ac:dyDescent="0.3">
      <c r="A16" s="47" t="s">
        <v>85</v>
      </c>
      <c r="B16" s="10">
        <v>15000</v>
      </c>
      <c r="C16" s="14">
        <f>IF($B$3&gt;$B16,"-",($C$6*12*$Q16*$S$8*$T$6*$U$6/$B$3)*60/1440)</f>
        <v>7.9799999999999992E-3</v>
      </c>
      <c r="D16" s="14">
        <f t="shared" ref="D16:D25" si="13">IF($B$3&gt;$B16,"-",($D$6*12*$Q16*$S$8*$T$6*$U$6/$B$3)*60/1440)</f>
        <v>1.026E-2</v>
      </c>
      <c r="E16" s="14">
        <f t="shared" ref="E16:E25" si="14">IF($B$3&gt;$B16,"-",($E$6*12*$Q16*$S$8*$T$6*$U$6/$B$3)*60/1440)</f>
        <v>1.3680000000000001E-2</v>
      </c>
      <c r="F16" s="14">
        <f t="shared" ref="F16:F25" si="15">IF($B$3&gt;$B16,"-",($F$6*12*$Q16*$S$8*$T$6*$U$6/$B$3)*60/1440)</f>
        <v>2.052E-2</v>
      </c>
      <c r="G16" s="14">
        <f t="shared" ref="G16:G25" si="16">IF($B$3&gt;$B16,"-",($G$6*12*$Q16*$S$8*$T$6*$U$6/$B$3)*60/1440)</f>
        <v>2.9640000000000003E-2</v>
      </c>
      <c r="H16" s="14">
        <f t="shared" ref="H16:H18" si="17">IF($B$3&gt;$B16,"-",($H$6*12*$Q16*$S$8*$T$6*$U$6/$B$3)*60/1440)</f>
        <v>3.7620000000000008E-2</v>
      </c>
      <c r="I16" s="14">
        <f t="shared" ref="I16:I25" si="18">IF($B$3&gt;$B16,"-",($I$6*12*$Q16*$S$8*$T$6*$U$6/$B$3)*60/1440)</f>
        <v>4.5600000000000002E-2</v>
      </c>
      <c r="J16" s="14">
        <f t="shared" ref="J16:J18" si="19">IF($B$3&gt;$B16,"-",($J$6*12*$Q16*$S$8*$T$6*$U$6/$B$3)*60/1440)</f>
        <v>6.2699999999999992E-2</v>
      </c>
      <c r="K16" s="14">
        <f t="shared" ref="K16:K25" si="20">IF($B$3&gt;$B16,"-",($K$6*12*$Q16*$S$8*$T$6*$U$6/$B$3)*60/1440)</f>
        <v>8.5500000000000007E-2</v>
      </c>
      <c r="L16" s="14">
        <f t="shared" ref="L16:L25" si="21">IF($B$3&gt;$B16,"-",($L$6*12*$Q16*$S$8*$T$6*$U$6/$B$3)*60/1440)</f>
        <v>0.11400000000000002</v>
      </c>
      <c r="M16" s="14">
        <f t="shared" ref="M16:M25" si="22">IF($B$3&gt;$B16,"-",($M$6*12*$Q16*$S$8*$T$6*$U$6/$B$3)*60/1440)</f>
        <v>0.17100000000000001</v>
      </c>
      <c r="N16" s="14">
        <f t="shared" ref="N16:N25" si="23">IF($B$3&gt;$B16,"-",($N$6*12*$Q16*$S$8*$T$6*$U$6/$B$3)*60/1440)</f>
        <v>0.22800000000000004</v>
      </c>
      <c r="O16" s="9">
        <v>40</v>
      </c>
      <c r="P16" s="72">
        <v>1</v>
      </c>
      <c r="Q16" s="71">
        <f t="shared" ref="Q16:Q25" si="24">O16*P16</f>
        <v>40</v>
      </c>
      <c r="R16" s="17" t="s">
        <v>62</v>
      </c>
      <c r="S16" s="2">
        <v>0.95</v>
      </c>
      <c r="T16" s="2"/>
      <c r="U16" s="2"/>
      <c r="V16" s="33"/>
    </row>
    <row r="17" spans="1:22" x14ac:dyDescent="0.3">
      <c r="A17" s="47" t="s">
        <v>86</v>
      </c>
      <c r="B17" s="10">
        <v>20000</v>
      </c>
      <c r="C17" s="14">
        <f t="shared" ref="C17:C18" si="25">IF($B$3&gt;$B17,"-",($C$6*12*$Q17*$S$8*$T$6*$U$6/$B$3)*60/1440)</f>
        <v>7.9799999999999992E-3</v>
      </c>
      <c r="D17" s="14">
        <f t="shared" si="13"/>
        <v>1.026E-2</v>
      </c>
      <c r="E17" s="14">
        <f t="shared" si="14"/>
        <v>1.3680000000000001E-2</v>
      </c>
      <c r="F17" s="14">
        <f t="shared" si="15"/>
        <v>2.052E-2</v>
      </c>
      <c r="G17" s="14">
        <f t="shared" si="16"/>
        <v>2.9640000000000003E-2</v>
      </c>
      <c r="H17" s="14">
        <f t="shared" si="17"/>
        <v>3.7620000000000008E-2</v>
      </c>
      <c r="I17" s="14">
        <f t="shared" si="18"/>
        <v>4.5600000000000002E-2</v>
      </c>
      <c r="J17" s="14">
        <f t="shared" si="19"/>
        <v>6.2699999999999992E-2</v>
      </c>
      <c r="K17" s="14">
        <f t="shared" si="20"/>
        <v>8.5500000000000007E-2</v>
      </c>
      <c r="L17" s="14">
        <f t="shared" si="21"/>
        <v>0.11400000000000002</v>
      </c>
      <c r="M17" s="14">
        <f t="shared" si="22"/>
        <v>0.17100000000000001</v>
      </c>
      <c r="N17" s="14">
        <f t="shared" si="23"/>
        <v>0.22800000000000004</v>
      </c>
      <c r="O17" s="9">
        <v>40</v>
      </c>
      <c r="P17" s="72">
        <v>1</v>
      </c>
      <c r="Q17" s="71">
        <f t="shared" si="24"/>
        <v>40</v>
      </c>
      <c r="R17" s="17" t="s">
        <v>62</v>
      </c>
      <c r="S17" s="2">
        <v>0.95</v>
      </c>
      <c r="T17" s="2"/>
      <c r="U17" s="2"/>
      <c r="V17" s="33"/>
    </row>
    <row r="18" spans="1:22" x14ac:dyDescent="0.3">
      <c r="A18" s="47" t="s">
        <v>87</v>
      </c>
      <c r="B18" s="27">
        <v>30000</v>
      </c>
      <c r="C18" s="14">
        <f t="shared" si="25"/>
        <v>7.9799999999999992E-3</v>
      </c>
      <c r="D18" s="14">
        <f t="shared" si="13"/>
        <v>1.026E-2</v>
      </c>
      <c r="E18" s="14">
        <f t="shared" si="14"/>
        <v>1.3680000000000001E-2</v>
      </c>
      <c r="F18" s="14">
        <f t="shared" si="15"/>
        <v>2.052E-2</v>
      </c>
      <c r="G18" s="14">
        <f t="shared" si="16"/>
        <v>2.9640000000000003E-2</v>
      </c>
      <c r="H18" s="14">
        <f t="shared" si="17"/>
        <v>3.7620000000000008E-2</v>
      </c>
      <c r="I18" s="14">
        <f t="shared" si="18"/>
        <v>4.5600000000000002E-2</v>
      </c>
      <c r="J18" s="14">
        <f t="shared" si="19"/>
        <v>6.2699999999999992E-2</v>
      </c>
      <c r="K18" s="14">
        <f t="shared" si="20"/>
        <v>8.5500000000000007E-2</v>
      </c>
      <c r="L18" s="14">
        <f t="shared" si="21"/>
        <v>0.11400000000000002</v>
      </c>
      <c r="M18" s="14">
        <f t="shared" si="22"/>
        <v>0.17100000000000001</v>
      </c>
      <c r="N18" s="14">
        <f t="shared" si="23"/>
        <v>0.22800000000000004</v>
      </c>
      <c r="O18" s="9">
        <v>40</v>
      </c>
      <c r="P18" s="72">
        <v>1</v>
      </c>
      <c r="Q18" s="71">
        <f t="shared" si="24"/>
        <v>40</v>
      </c>
      <c r="R18" s="17" t="s">
        <v>62</v>
      </c>
    </row>
    <row r="19" spans="1:22" x14ac:dyDescent="0.3">
      <c r="A19" s="47" t="s">
        <v>88</v>
      </c>
      <c r="B19" s="27">
        <v>40000</v>
      </c>
      <c r="C19" s="14">
        <f>IF($B$3&gt;$B19,"-",($C$6*12*$Q19*$S$8*$T$6*$U$6/$B$3)*60/1440)</f>
        <v>7.9799999999999992E-3</v>
      </c>
      <c r="D19" s="14">
        <f t="shared" si="13"/>
        <v>1.026E-2</v>
      </c>
      <c r="E19" s="14">
        <f t="shared" si="14"/>
        <v>1.3680000000000001E-2</v>
      </c>
      <c r="F19" s="14">
        <f t="shared" si="15"/>
        <v>2.052E-2</v>
      </c>
      <c r="G19" s="14">
        <f t="shared" si="16"/>
        <v>2.9640000000000003E-2</v>
      </c>
      <c r="H19" s="14">
        <f>IF($B$3&gt;$B19,"-",($H$6*12*$Q19*$S$8*$T$6*$U$6/$B$3)*60/1440)</f>
        <v>3.7620000000000008E-2</v>
      </c>
      <c r="I19" s="14">
        <f t="shared" si="18"/>
        <v>4.5600000000000002E-2</v>
      </c>
      <c r="J19" s="14">
        <f>IF($B$3&gt;$B19,"-",($J$6*12*$Q19*$S$8*$T$6*$U$6/$B$3)*60/1440)</f>
        <v>6.2699999999999992E-2</v>
      </c>
      <c r="K19" s="14">
        <f t="shared" si="20"/>
        <v>8.5500000000000007E-2</v>
      </c>
      <c r="L19" s="14">
        <f t="shared" si="21"/>
        <v>0.11400000000000002</v>
      </c>
      <c r="M19" s="14">
        <f t="shared" si="22"/>
        <v>0.17100000000000001</v>
      </c>
      <c r="N19" s="14">
        <f t="shared" si="23"/>
        <v>0.22800000000000004</v>
      </c>
      <c r="O19" s="9">
        <v>40</v>
      </c>
      <c r="P19" s="72">
        <v>1</v>
      </c>
      <c r="Q19" s="71">
        <f t="shared" si="24"/>
        <v>40</v>
      </c>
      <c r="R19" s="17" t="s">
        <v>62</v>
      </c>
    </row>
    <row r="20" spans="1:22" x14ac:dyDescent="0.3">
      <c r="A20" s="47" t="s">
        <v>89</v>
      </c>
      <c r="B20" s="27">
        <v>60000</v>
      </c>
      <c r="C20" s="14">
        <f>IF($B$3&gt;$B20,"-",($C$6*12*$Q20*$S$8*$T$6*$U$6/$B$3)*60/1440)</f>
        <v>7.9799999999999992E-3</v>
      </c>
      <c r="D20" s="14">
        <f t="shared" si="13"/>
        <v>1.026E-2</v>
      </c>
      <c r="E20" s="14">
        <f t="shared" si="14"/>
        <v>1.3680000000000001E-2</v>
      </c>
      <c r="F20" s="14">
        <f t="shared" si="15"/>
        <v>2.052E-2</v>
      </c>
      <c r="G20" s="14">
        <f t="shared" si="16"/>
        <v>2.9640000000000003E-2</v>
      </c>
      <c r="H20" s="14">
        <f>IF($B$3&gt;$B20,"-",($H$6*12*$Q20*$S$8*$T$6*$U$6/$B$3)*60/1440)</f>
        <v>3.7620000000000008E-2</v>
      </c>
      <c r="I20" s="14">
        <f t="shared" si="18"/>
        <v>4.5600000000000002E-2</v>
      </c>
      <c r="J20" s="14">
        <f>IF($B$3&gt;$B20,"-",($J$6*12*$Q20*$S$8*$T$6*$U$6/$B$3)*60/1440)</f>
        <v>6.2699999999999992E-2</v>
      </c>
      <c r="K20" s="14">
        <f t="shared" si="20"/>
        <v>8.5500000000000007E-2</v>
      </c>
      <c r="L20" s="14">
        <f t="shared" si="21"/>
        <v>0.11400000000000002</v>
      </c>
      <c r="M20" s="14">
        <f t="shared" si="22"/>
        <v>0.17100000000000001</v>
      </c>
      <c r="N20" s="14">
        <f t="shared" si="23"/>
        <v>0.22800000000000004</v>
      </c>
      <c r="O20" s="9">
        <v>40</v>
      </c>
      <c r="P20" s="72">
        <v>1</v>
      </c>
      <c r="Q20" s="71">
        <f t="shared" si="24"/>
        <v>40</v>
      </c>
      <c r="R20" s="17" t="s">
        <v>62</v>
      </c>
    </row>
    <row r="21" spans="1:22" x14ac:dyDescent="0.3">
      <c r="A21" s="47" t="s">
        <v>90</v>
      </c>
      <c r="B21" s="27">
        <v>80000</v>
      </c>
      <c r="C21" s="14">
        <f t="shared" ref="C21:C25" si="26">IF($B$3&gt;$B21,"-",($C$6*12*$Q21*$S$8*$T$6*$U$6/$B$3)*60/1440)</f>
        <v>7.9799999999999992E-3</v>
      </c>
      <c r="D21" s="14">
        <f t="shared" si="13"/>
        <v>1.026E-2</v>
      </c>
      <c r="E21" s="14">
        <f t="shared" si="14"/>
        <v>1.3680000000000001E-2</v>
      </c>
      <c r="F21" s="14">
        <f t="shared" si="15"/>
        <v>2.052E-2</v>
      </c>
      <c r="G21" s="14">
        <f t="shared" si="16"/>
        <v>2.9640000000000003E-2</v>
      </c>
      <c r="H21" s="14">
        <f t="shared" ref="H21:H25" si="27">IF($B$3&gt;$B21,"-",($H$6*12*$Q21*$S$8*$T$6*$U$6/$B$3)*60/1440)</f>
        <v>3.7620000000000008E-2</v>
      </c>
      <c r="I21" s="14">
        <f t="shared" si="18"/>
        <v>4.5600000000000002E-2</v>
      </c>
      <c r="J21" s="14">
        <f t="shared" ref="J21:J25" si="28">IF($B$3&gt;$B21,"-",($J$6*12*$Q21*$S$8*$T$6*$U$6/$B$3)*60/1440)</f>
        <v>6.2699999999999992E-2</v>
      </c>
      <c r="K21" s="14">
        <f t="shared" si="20"/>
        <v>8.5500000000000007E-2</v>
      </c>
      <c r="L21" s="14">
        <f t="shared" si="21"/>
        <v>0.11400000000000002</v>
      </c>
      <c r="M21" s="14">
        <f t="shared" si="22"/>
        <v>0.17100000000000001</v>
      </c>
      <c r="N21" s="14">
        <f t="shared" si="23"/>
        <v>0.22800000000000004</v>
      </c>
      <c r="O21" s="9">
        <v>40</v>
      </c>
      <c r="P21" s="72">
        <v>1</v>
      </c>
      <c r="Q21" s="71">
        <f>O21*P21</f>
        <v>40</v>
      </c>
      <c r="R21" s="17" t="s">
        <v>62</v>
      </c>
    </row>
    <row r="22" spans="1:22" x14ac:dyDescent="0.3">
      <c r="A22" s="47" t="s">
        <v>91</v>
      </c>
      <c r="B22" s="27">
        <v>100000</v>
      </c>
      <c r="C22" s="14">
        <f>IF($B$3&gt;$B22,"-",($C$6*12*$Q22*$S$8*$T$6*$U$6/$B$3)*60/1440)</f>
        <v>7.9799999999999992E-3</v>
      </c>
      <c r="D22" s="14">
        <f t="shared" si="13"/>
        <v>1.026E-2</v>
      </c>
      <c r="E22" s="14">
        <f t="shared" si="14"/>
        <v>1.3680000000000001E-2</v>
      </c>
      <c r="F22" s="14">
        <f t="shared" si="15"/>
        <v>2.052E-2</v>
      </c>
      <c r="G22" s="14">
        <f t="shared" si="16"/>
        <v>2.9640000000000003E-2</v>
      </c>
      <c r="H22" s="14">
        <f t="shared" si="27"/>
        <v>3.7620000000000008E-2</v>
      </c>
      <c r="I22" s="14">
        <f t="shared" si="18"/>
        <v>4.5600000000000002E-2</v>
      </c>
      <c r="J22" s="14">
        <f t="shared" si="28"/>
        <v>6.2699999999999992E-2</v>
      </c>
      <c r="K22" s="14">
        <f t="shared" si="20"/>
        <v>8.5500000000000007E-2</v>
      </c>
      <c r="L22" s="14">
        <f t="shared" si="21"/>
        <v>0.11400000000000002</v>
      </c>
      <c r="M22" s="14">
        <f t="shared" si="22"/>
        <v>0.17100000000000001</v>
      </c>
      <c r="N22" s="14">
        <f t="shared" si="23"/>
        <v>0.22800000000000004</v>
      </c>
      <c r="O22" s="9">
        <v>40</v>
      </c>
      <c r="P22" s="72">
        <v>1</v>
      </c>
      <c r="Q22" s="71">
        <f t="shared" si="24"/>
        <v>40</v>
      </c>
      <c r="R22" s="17" t="s">
        <v>62</v>
      </c>
    </row>
    <row r="23" spans="1:22" x14ac:dyDescent="0.3">
      <c r="A23" s="47" t="s">
        <v>92</v>
      </c>
      <c r="B23" s="27">
        <v>120000</v>
      </c>
      <c r="C23" s="14">
        <f t="shared" si="26"/>
        <v>7.9799999999999992E-3</v>
      </c>
      <c r="D23" s="14">
        <f t="shared" si="13"/>
        <v>1.026E-2</v>
      </c>
      <c r="E23" s="14">
        <f t="shared" si="14"/>
        <v>1.3680000000000001E-2</v>
      </c>
      <c r="F23" s="14">
        <f t="shared" si="15"/>
        <v>2.052E-2</v>
      </c>
      <c r="G23" s="14">
        <f t="shared" si="16"/>
        <v>2.9640000000000003E-2</v>
      </c>
      <c r="H23" s="14">
        <f t="shared" si="27"/>
        <v>3.7620000000000008E-2</v>
      </c>
      <c r="I23" s="14">
        <f t="shared" si="18"/>
        <v>4.5600000000000002E-2</v>
      </c>
      <c r="J23" s="14">
        <f t="shared" si="28"/>
        <v>6.2699999999999992E-2</v>
      </c>
      <c r="K23" s="14">
        <f t="shared" si="20"/>
        <v>8.5500000000000007E-2</v>
      </c>
      <c r="L23" s="14">
        <f t="shared" si="21"/>
        <v>0.11400000000000002</v>
      </c>
      <c r="M23" s="14">
        <f t="shared" si="22"/>
        <v>0.17100000000000001</v>
      </c>
      <c r="N23" s="14">
        <f t="shared" si="23"/>
        <v>0.22800000000000004</v>
      </c>
      <c r="O23" s="9">
        <v>40</v>
      </c>
      <c r="P23" s="72">
        <v>1</v>
      </c>
      <c r="Q23" s="71">
        <f t="shared" si="24"/>
        <v>40</v>
      </c>
      <c r="R23" s="17" t="s">
        <v>62</v>
      </c>
    </row>
    <row r="24" spans="1:22" x14ac:dyDescent="0.3">
      <c r="A24" s="47" t="s">
        <v>93</v>
      </c>
      <c r="B24" s="27">
        <v>160000</v>
      </c>
      <c r="C24" s="14">
        <f t="shared" si="26"/>
        <v>7.9799999999999992E-3</v>
      </c>
      <c r="D24" s="14">
        <f t="shared" si="13"/>
        <v>1.026E-2</v>
      </c>
      <c r="E24" s="14">
        <f t="shared" si="14"/>
        <v>1.3680000000000001E-2</v>
      </c>
      <c r="F24" s="14">
        <f t="shared" si="15"/>
        <v>2.052E-2</v>
      </c>
      <c r="G24" s="14">
        <f t="shared" si="16"/>
        <v>2.9640000000000003E-2</v>
      </c>
      <c r="H24" s="14">
        <f t="shared" si="27"/>
        <v>3.7620000000000008E-2</v>
      </c>
      <c r="I24" s="14">
        <f t="shared" si="18"/>
        <v>4.5600000000000002E-2</v>
      </c>
      <c r="J24" s="14">
        <f t="shared" si="28"/>
        <v>6.2699999999999992E-2</v>
      </c>
      <c r="K24" s="14">
        <f t="shared" si="20"/>
        <v>8.5500000000000007E-2</v>
      </c>
      <c r="L24" s="14">
        <f t="shared" si="21"/>
        <v>0.11400000000000002</v>
      </c>
      <c r="M24" s="14">
        <f t="shared" si="22"/>
        <v>0.17100000000000001</v>
      </c>
      <c r="N24" s="14">
        <f t="shared" si="23"/>
        <v>0.22800000000000004</v>
      </c>
      <c r="O24" s="9">
        <v>40</v>
      </c>
      <c r="P24" s="72">
        <v>1</v>
      </c>
      <c r="Q24" s="71">
        <f t="shared" si="24"/>
        <v>40</v>
      </c>
      <c r="R24" s="17" t="s">
        <v>62</v>
      </c>
    </row>
    <row r="25" spans="1:22" x14ac:dyDescent="0.3">
      <c r="A25" s="47" t="s">
        <v>94</v>
      </c>
      <c r="B25" s="27">
        <v>200000</v>
      </c>
      <c r="C25" s="14">
        <f t="shared" si="26"/>
        <v>7.9799999999999992E-3</v>
      </c>
      <c r="D25" s="14">
        <f t="shared" si="13"/>
        <v>1.026E-2</v>
      </c>
      <c r="E25" s="14">
        <f t="shared" si="14"/>
        <v>1.3680000000000001E-2</v>
      </c>
      <c r="F25" s="14">
        <f t="shared" si="15"/>
        <v>2.052E-2</v>
      </c>
      <c r="G25" s="14">
        <f t="shared" si="16"/>
        <v>2.9640000000000003E-2</v>
      </c>
      <c r="H25" s="14">
        <f t="shared" si="27"/>
        <v>3.7620000000000008E-2</v>
      </c>
      <c r="I25" s="14">
        <f t="shared" si="18"/>
        <v>4.5600000000000002E-2</v>
      </c>
      <c r="J25" s="14">
        <f t="shared" si="28"/>
        <v>6.2699999999999992E-2</v>
      </c>
      <c r="K25" s="14">
        <f t="shared" si="20"/>
        <v>8.5500000000000007E-2</v>
      </c>
      <c r="L25" s="14">
        <f t="shared" si="21"/>
        <v>0.11400000000000002</v>
      </c>
      <c r="M25" s="14">
        <f t="shared" si="22"/>
        <v>0.17100000000000001</v>
      </c>
      <c r="N25" s="14">
        <f t="shared" si="23"/>
        <v>0.22800000000000004</v>
      </c>
      <c r="O25" s="9">
        <v>40</v>
      </c>
      <c r="P25" s="72">
        <v>1</v>
      </c>
      <c r="Q25" s="71">
        <f t="shared" si="24"/>
        <v>40</v>
      </c>
      <c r="R25" s="17" t="s">
        <v>62</v>
      </c>
    </row>
    <row r="26" spans="1:22" x14ac:dyDescent="0.3">
      <c r="A26" s="73" t="s">
        <v>106</v>
      </c>
    </row>
  </sheetData>
  <mergeCells count="9">
    <mergeCell ref="R5:R7"/>
    <mergeCell ref="C7:N7"/>
    <mergeCell ref="A1:Q1"/>
    <mergeCell ref="A5:A7"/>
    <mergeCell ref="B5:B7"/>
    <mergeCell ref="C5:N5"/>
    <mergeCell ref="Q5:Q7"/>
    <mergeCell ref="O5:O7"/>
    <mergeCell ref="P5:P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Normal="100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C4" sqref="C4"/>
    </sheetView>
  </sheetViews>
  <sheetFormatPr defaultRowHeight="17.25" x14ac:dyDescent="0.3"/>
  <cols>
    <col min="1" max="1" width="19.88671875" customWidth="1"/>
    <col min="2" max="2" width="10.33203125" style="70" customWidth="1"/>
    <col min="3" max="3" width="9.88671875" customWidth="1"/>
    <col min="4" max="15" width="7.109375" bestFit="1" customWidth="1"/>
    <col min="16" max="17" width="6.88671875" customWidth="1"/>
    <col min="18" max="18" width="7.21875" customWidth="1"/>
    <col min="19" max="19" width="14.6640625" customWidth="1"/>
    <col min="20" max="20" width="8.77734375" hidden="1" customWidth="1"/>
    <col min="21" max="21" width="16" hidden="1" customWidth="1"/>
    <col min="22" max="22" width="8.77734375" hidden="1" customWidth="1"/>
    <col min="23" max="23" width="9.5546875" customWidth="1"/>
  </cols>
  <sheetData>
    <row r="1" spans="1:23" ht="18.75" x14ac:dyDescent="0.3">
      <c r="A1" s="182" t="s">
        <v>97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48"/>
    </row>
    <row r="2" spans="1:23" x14ac:dyDescent="0.3">
      <c r="A2" s="12" t="s">
        <v>16</v>
      </c>
      <c r="B2" s="68"/>
      <c r="C2" s="16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50"/>
      <c r="Q2" s="50"/>
      <c r="R2" s="48"/>
      <c r="S2" s="48"/>
    </row>
    <row r="3" spans="1:23" x14ac:dyDescent="0.3">
      <c r="A3" s="7" t="s">
        <v>6</v>
      </c>
      <c r="B3" s="69"/>
      <c r="C3" s="46">
        <v>1750</v>
      </c>
      <c r="D3" s="1" t="s">
        <v>5</v>
      </c>
    </row>
    <row r="5" spans="1:23" ht="17.25" customHeight="1" x14ac:dyDescent="0.3">
      <c r="A5" s="161" t="s">
        <v>3</v>
      </c>
      <c r="B5" s="163" t="s">
        <v>104</v>
      </c>
      <c r="C5" s="162" t="s">
        <v>8</v>
      </c>
      <c r="D5" s="167" t="s">
        <v>4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63" t="s">
        <v>15</v>
      </c>
      <c r="Q5" s="163" t="s">
        <v>105</v>
      </c>
      <c r="R5" s="163" t="s">
        <v>107</v>
      </c>
      <c r="S5" s="166" t="s">
        <v>36</v>
      </c>
      <c r="T5" s="2" t="s">
        <v>0</v>
      </c>
      <c r="U5" t="s">
        <v>1</v>
      </c>
      <c r="V5" t="s">
        <v>2</v>
      </c>
      <c r="W5" s="34"/>
    </row>
    <row r="6" spans="1:23" x14ac:dyDescent="0.3">
      <c r="A6" s="161"/>
      <c r="B6" s="164"/>
      <c r="C6" s="162"/>
      <c r="D6" s="4">
        <v>7</v>
      </c>
      <c r="E6" s="4">
        <v>9</v>
      </c>
      <c r="F6" s="4">
        <v>12</v>
      </c>
      <c r="G6" s="4">
        <v>18</v>
      </c>
      <c r="H6" s="4">
        <v>26</v>
      </c>
      <c r="I6" s="4">
        <v>33</v>
      </c>
      <c r="J6" s="4">
        <v>40</v>
      </c>
      <c r="K6" s="4">
        <v>55</v>
      </c>
      <c r="L6" s="4">
        <v>75</v>
      </c>
      <c r="M6" s="4">
        <v>100</v>
      </c>
      <c r="N6" s="4">
        <v>150</v>
      </c>
      <c r="O6" s="4">
        <v>200</v>
      </c>
      <c r="P6" s="164"/>
      <c r="Q6" s="164"/>
      <c r="R6" s="164"/>
      <c r="S6" s="166"/>
      <c r="T6" s="2"/>
      <c r="U6" s="2">
        <v>0.75</v>
      </c>
      <c r="V6" s="2">
        <v>0.8</v>
      </c>
      <c r="W6" s="34"/>
    </row>
    <row r="7" spans="1:23" ht="18" thickBot="1" x14ac:dyDescent="0.35">
      <c r="A7" s="196"/>
      <c r="B7" s="195"/>
      <c r="C7" s="163"/>
      <c r="D7" s="157" t="s">
        <v>7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  <c r="P7" s="165"/>
      <c r="Q7" s="165"/>
      <c r="R7" s="165"/>
      <c r="S7" s="197"/>
      <c r="T7" s="2"/>
      <c r="U7" s="2"/>
      <c r="V7" s="2"/>
      <c r="W7" s="34"/>
    </row>
    <row r="8" spans="1:23" x14ac:dyDescent="0.3">
      <c r="A8" s="191" t="s">
        <v>98</v>
      </c>
      <c r="B8" s="65">
        <v>1</v>
      </c>
      <c r="C8" s="51">
        <v>25000</v>
      </c>
      <c r="D8" s="52">
        <f t="shared" ref="D8:D23" si="0">IF($C$3&gt;$C8,"-",($D$6*12*$R8*$T$8*$U$6*$V$6/$C$3)*60/1440)</f>
        <v>4.5600000000000002E-2</v>
      </c>
      <c r="E8" s="52">
        <f t="shared" ref="E8:E23" si="1">IF($C$3&gt;$C8,"-",($E$6*12*$R8*$T$8*$U$6*$V$6/$C$3)*60/1440)</f>
        <v>5.8628571428571433E-2</v>
      </c>
      <c r="F8" s="52">
        <f t="shared" ref="F8:F23" si="2">IF($C$3&gt;$C8,"-",($F$6*12*$R8*$T$8*$U$6*$V$6/$C$3)*60/1440)</f>
        <v>7.8171428571428572E-2</v>
      </c>
      <c r="G8" s="52">
        <f t="shared" ref="G8:G23" si="3">IF($C$3&gt;$C8,"-",($G$6*12*$R8*$T$8*$U$6*$V$6/$C$3)*60/1440)</f>
        <v>0.11725714285714287</v>
      </c>
      <c r="H8" s="52">
        <f t="shared" ref="H8:H23" si="4">IF($C$3&gt;$C8,"-",($H$6*12*$R8*$T$8*$U$6*$V$6/$C$3)*60/1440)</f>
        <v>0.16937142857142856</v>
      </c>
      <c r="I8" s="52">
        <f t="shared" ref="I8:I23" si="5">IF($C$3&gt;$C8,"-",($I$6*12*$R8*$T$8*$U$6*$V$6/$C$3)*60/1440)</f>
        <v>0.21497142857142859</v>
      </c>
      <c r="J8" s="52">
        <f t="shared" ref="J8:J23" si="6">IF($C$3&gt;$C8,"-",($J$6*12*$R8*$T$8*$U$6*$V$6/$C$3)*60/1440)</f>
        <v>0.26057142857142856</v>
      </c>
      <c r="K8" s="52">
        <f t="shared" ref="K8:K23" si="7">IF($C$3&gt;$C8,"-",($K$6*12*$R8*$T$8*$U$6*$V$6/$C$3)*60/1440)</f>
        <v>0.35828571428571426</v>
      </c>
      <c r="L8" s="52">
        <f t="shared" ref="L8:L23" si="8">IF($C$3&gt;$C8,"-",($L$6*12*$R8*$T$8*$U$6*$V$6/$C$3)*60/1440)</f>
        <v>0.4885714285714286</v>
      </c>
      <c r="M8" s="52">
        <f t="shared" ref="M8:M23" si="9">IF($C$3&gt;$C8,"-",($M$6*12*$R8*$T$8*$U$6*$V$6/$C$3)*60/1440)</f>
        <v>0.65142857142857136</v>
      </c>
      <c r="N8" s="52">
        <f t="shared" ref="N8:N23" si="10">IF($C$3&gt;$C8,"-",($N$6*12*$R8*$T$8*$U$6*$V$6/$C$3)*60/1440)</f>
        <v>0.9771428571428572</v>
      </c>
      <c r="O8" s="52">
        <f t="shared" ref="O8:O23" si="11">IF($C$3&gt;$C8,"-",($O$6*12*$R8*$T$8*$U$6*$V$6/$C$3)*60/1440)</f>
        <v>1.3028571428571427</v>
      </c>
      <c r="P8" s="53">
        <v>40</v>
      </c>
      <c r="Q8" s="79">
        <v>1</v>
      </c>
      <c r="R8" s="74">
        <f t="shared" ref="R8:R13" si="12">P8*Q8</f>
        <v>40</v>
      </c>
      <c r="S8" s="54" t="s">
        <v>103</v>
      </c>
      <c r="T8" s="2">
        <v>0.95</v>
      </c>
      <c r="U8" s="2"/>
      <c r="V8" s="2"/>
      <c r="W8" s="33"/>
    </row>
    <row r="9" spans="1:23" x14ac:dyDescent="0.3">
      <c r="A9" s="192"/>
      <c r="B9" s="49">
        <v>2</v>
      </c>
      <c r="C9" s="10">
        <v>50000</v>
      </c>
      <c r="D9" s="14">
        <f t="shared" si="0"/>
        <v>4.5600000000000002E-2</v>
      </c>
      <c r="E9" s="14">
        <f t="shared" si="1"/>
        <v>5.8628571428571433E-2</v>
      </c>
      <c r="F9" s="14">
        <f t="shared" si="2"/>
        <v>7.8171428571428572E-2</v>
      </c>
      <c r="G9" s="14">
        <f t="shared" si="3"/>
        <v>0.11725714285714287</v>
      </c>
      <c r="H9" s="14">
        <f t="shared" si="4"/>
        <v>0.16937142857142856</v>
      </c>
      <c r="I9" s="14">
        <f t="shared" si="5"/>
        <v>0.21497142857142859</v>
      </c>
      <c r="J9" s="14">
        <f t="shared" si="6"/>
        <v>0.26057142857142856</v>
      </c>
      <c r="K9" s="14">
        <f t="shared" si="7"/>
        <v>0.35828571428571426</v>
      </c>
      <c r="L9" s="14">
        <f t="shared" si="8"/>
        <v>0.4885714285714286</v>
      </c>
      <c r="M9" s="14">
        <f t="shared" si="9"/>
        <v>0.65142857142857136</v>
      </c>
      <c r="N9" s="14">
        <f t="shared" si="10"/>
        <v>0.9771428571428572</v>
      </c>
      <c r="O9" s="14">
        <f t="shared" si="11"/>
        <v>1.3028571428571427</v>
      </c>
      <c r="P9" s="9">
        <v>40</v>
      </c>
      <c r="Q9" s="72">
        <v>1</v>
      </c>
      <c r="R9" s="17">
        <f t="shared" si="12"/>
        <v>40</v>
      </c>
      <c r="S9" s="55" t="s">
        <v>103</v>
      </c>
      <c r="T9" s="2">
        <v>0.95</v>
      </c>
      <c r="U9" s="2"/>
      <c r="V9" s="2"/>
      <c r="W9" s="33"/>
    </row>
    <row r="10" spans="1:23" x14ac:dyDescent="0.3">
      <c r="A10" s="192"/>
      <c r="B10" s="49">
        <v>3</v>
      </c>
      <c r="C10" s="10">
        <v>75000</v>
      </c>
      <c r="D10" s="14">
        <f t="shared" si="0"/>
        <v>4.5600000000000002E-2</v>
      </c>
      <c r="E10" s="14">
        <f t="shared" si="1"/>
        <v>5.8628571428571433E-2</v>
      </c>
      <c r="F10" s="14">
        <f t="shared" si="2"/>
        <v>7.8171428571428572E-2</v>
      </c>
      <c r="G10" s="14">
        <f t="shared" si="3"/>
        <v>0.11725714285714287</v>
      </c>
      <c r="H10" s="14">
        <f t="shared" si="4"/>
        <v>0.16937142857142856</v>
      </c>
      <c r="I10" s="14">
        <f t="shared" si="5"/>
        <v>0.21497142857142859</v>
      </c>
      <c r="J10" s="14">
        <f t="shared" si="6"/>
        <v>0.26057142857142856</v>
      </c>
      <c r="K10" s="14">
        <f t="shared" si="7"/>
        <v>0.35828571428571426</v>
      </c>
      <c r="L10" s="14">
        <f t="shared" si="8"/>
        <v>0.4885714285714286</v>
      </c>
      <c r="M10" s="14">
        <f t="shared" si="9"/>
        <v>0.65142857142857136</v>
      </c>
      <c r="N10" s="14">
        <f t="shared" si="10"/>
        <v>0.9771428571428572</v>
      </c>
      <c r="O10" s="14">
        <f t="shared" si="11"/>
        <v>1.3028571428571427</v>
      </c>
      <c r="P10" s="9">
        <v>40</v>
      </c>
      <c r="Q10" s="72">
        <v>1</v>
      </c>
      <c r="R10" s="17">
        <f t="shared" si="12"/>
        <v>40</v>
      </c>
      <c r="S10" s="55" t="s">
        <v>103</v>
      </c>
      <c r="T10" s="2">
        <v>0.95</v>
      </c>
      <c r="U10" s="2"/>
      <c r="V10" s="2"/>
      <c r="W10" s="33"/>
    </row>
    <row r="11" spans="1:23" ht="18" thickBot="1" x14ac:dyDescent="0.35">
      <c r="A11" s="192"/>
      <c r="B11" s="66">
        <v>4</v>
      </c>
      <c r="C11" s="60">
        <v>100000</v>
      </c>
      <c r="D11" s="61">
        <f t="shared" si="0"/>
        <v>4.5600000000000002E-2</v>
      </c>
      <c r="E11" s="61">
        <f t="shared" si="1"/>
        <v>5.8628571428571433E-2</v>
      </c>
      <c r="F11" s="61">
        <f t="shared" si="2"/>
        <v>7.8171428571428572E-2</v>
      </c>
      <c r="G11" s="61">
        <f t="shared" si="3"/>
        <v>0.11725714285714287</v>
      </c>
      <c r="H11" s="61">
        <f t="shared" si="4"/>
        <v>0.16937142857142856</v>
      </c>
      <c r="I11" s="61">
        <f t="shared" si="5"/>
        <v>0.21497142857142859</v>
      </c>
      <c r="J11" s="61">
        <f t="shared" si="6"/>
        <v>0.26057142857142856</v>
      </c>
      <c r="K11" s="61">
        <f t="shared" si="7"/>
        <v>0.35828571428571426</v>
      </c>
      <c r="L11" s="61">
        <f t="shared" si="8"/>
        <v>0.4885714285714286</v>
      </c>
      <c r="M11" s="61">
        <f t="shared" si="9"/>
        <v>0.65142857142857136</v>
      </c>
      <c r="N11" s="61">
        <f t="shared" si="10"/>
        <v>0.9771428571428572</v>
      </c>
      <c r="O11" s="61">
        <f t="shared" si="11"/>
        <v>1.3028571428571427</v>
      </c>
      <c r="P11" s="62">
        <v>40</v>
      </c>
      <c r="Q11" s="81">
        <v>1</v>
      </c>
      <c r="R11" s="75">
        <f t="shared" si="12"/>
        <v>40</v>
      </c>
      <c r="S11" s="59" t="s">
        <v>103</v>
      </c>
    </row>
    <row r="12" spans="1:23" x14ac:dyDescent="0.3">
      <c r="A12" s="191" t="s">
        <v>99</v>
      </c>
      <c r="B12" s="65">
        <v>1</v>
      </c>
      <c r="C12" s="51">
        <v>25000</v>
      </c>
      <c r="D12" s="52">
        <f t="shared" si="0"/>
        <v>4.5600000000000002E-2</v>
      </c>
      <c r="E12" s="52">
        <f t="shared" si="1"/>
        <v>5.8628571428571433E-2</v>
      </c>
      <c r="F12" s="52">
        <f t="shared" si="2"/>
        <v>7.8171428571428572E-2</v>
      </c>
      <c r="G12" s="52">
        <f t="shared" si="3"/>
        <v>0.11725714285714287</v>
      </c>
      <c r="H12" s="52">
        <f t="shared" si="4"/>
        <v>0.16937142857142856</v>
      </c>
      <c r="I12" s="52">
        <f t="shared" si="5"/>
        <v>0.21497142857142859</v>
      </c>
      <c r="J12" s="52">
        <f t="shared" si="6"/>
        <v>0.26057142857142856</v>
      </c>
      <c r="K12" s="52">
        <f t="shared" si="7"/>
        <v>0.35828571428571426</v>
      </c>
      <c r="L12" s="52">
        <f t="shared" si="8"/>
        <v>0.4885714285714286</v>
      </c>
      <c r="M12" s="52">
        <f t="shared" si="9"/>
        <v>0.65142857142857136</v>
      </c>
      <c r="N12" s="52">
        <f t="shared" si="10"/>
        <v>0.9771428571428572</v>
      </c>
      <c r="O12" s="52">
        <f t="shared" si="11"/>
        <v>1.3028571428571427</v>
      </c>
      <c r="P12" s="53">
        <v>40</v>
      </c>
      <c r="Q12" s="79">
        <v>1</v>
      </c>
      <c r="R12" s="74">
        <f t="shared" si="12"/>
        <v>40</v>
      </c>
      <c r="S12" s="54" t="s">
        <v>103</v>
      </c>
    </row>
    <row r="13" spans="1:23" x14ac:dyDescent="0.3">
      <c r="A13" s="192"/>
      <c r="B13" s="49">
        <v>2</v>
      </c>
      <c r="C13" s="10">
        <v>50000</v>
      </c>
      <c r="D13" s="14">
        <f t="shared" si="0"/>
        <v>4.5600000000000002E-2</v>
      </c>
      <c r="E13" s="14">
        <f t="shared" si="1"/>
        <v>5.8628571428571433E-2</v>
      </c>
      <c r="F13" s="14">
        <f t="shared" si="2"/>
        <v>7.8171428571428572E-2</v>
      </c>
      <c r="G13" s="14">
        <f t="shared" si="3"/>
        <v>0.11725714285714287</v>
      </c>
      <c r="H13" s="14">
        <f t="shared" si="4"/>
        <v>0.16937142857142856</v>
      </c>
      <c r="I13" s="14">
        <f t="shared" si="5"/>
        <v>0.21497142857142859</v>
      </c>
      <c r="J13" s="14">
        <f t="shared" si="6"/>
        <v>0.26057142857142856</v>
      </c>
      <c r="K13" s="14">
        <f t="shared" si="7"/>
        <v>0.35828571428571426</v>
      </c>
      <c r="L13" s="14">
        <f t="shared" si="8"/>
        <v>0.4885714285714286</v>
      </c>
      <c r="M13" s="14">
        <f t="shared" si="9"/>
        <v>0.65142857142857136</v>
      </c>
      <c r="N13" s="14">
        <f t="shared" si="10"/>
        <v>0.9771428571428572</v>
      </c>
      <c r="O13" s="14">
        <f t="shared" si="11"/>
        <v>1.3028571428571427</v>
      </c>
      <c r="P13" s="9">
        <v>40</v>
      </c>
      <c r="Q13" s="72">
        <v>1</v>
      </c>
      <c r="R13" s="17">
        <f t="shared" si="12"/>
        <v>40</v>
      </c>
      <c r="S13" s="55" t="s">
        <v>103</v>
      </c>
    </row>
    <row r="14" spans="1:23" x14ac:dyDescent="0.3">
      <c r="A14" s="192"/>
      <c r="B14" s="49">
        <v>3</v>
      </c>
      <c r="C14" s="10">
        <v>75000</v>
      </c>
      <c r="D14" s="14">
        <f t="shared" si="0"/>
        <v>4.5600000000000002E-2</v>
      </c>
      <c r="E14" s="14">
        <f t="shared" si="1"/>
        <v>5.8628571428571433E-2</v>
      </c>
      <c r="F14" s="14">
        <f t="shared" si="2"/>
        <v>7.8171428571428572E-2</v>
      </c>
      <c r="G14" s="14">
        <f t="shared" si="3"/>
        <v>0.11725714285714287</v>
      </c>
      <c r="H14" s="14">
        <f t="shared" si="4"/>
        <v>0.16937142857142856</v>
      </c>
      <c r="I14" s="14">
        <f t="shared" si="5"/>
        <v>0.21497142857142859</v>
      </c>
      <c r="J14" s="14">
        <f t="shared" si="6"/>
        <v>0.26057142857142856</v>
      </c>
      <c r="K14" s="14">
        <f t="shared" si="7"/>
        <v>0.35828571428571426</v>
      </c>
      <c r="L14" s="14">
        <f t="shared" si="8"/>
        <v>0.4885714285714286</v>
      </c>
      <c r="M14" s="14">
        <f t="shared" si="9"/>
        <v>0.65142857142857136</v>
      </c>
      <c r="N14" s="14">
        <f t="shared" si="10"/>
        <v>0.9771428571428572</v>
      </c>
      <c r="O14" s="14">
        <f t="shared" si="11"/>
        <v>1.3028571428571427</v>
      </c>
      <c r="P14" s="9">
        <v>40</v>
      </c>
      <c r="Q14" s="72">
        <v>1</v>
      </c>
      <c r="R14" s="17">
        <f t="shared" ref="R14:R18" si="13">P14*Q14</f>
        <v>40</v>
      </c>
      <c r="S14" s="55" t="s">
        <v>103</v>
      </c>
      <c r="T14" s="2">
        <v>0.95</v>
      </c>
      <c r="U14" s="2"/>
      <c r="V14" s="2"/>
      <c r="W14" s="33"/>
    </row>
    <row r="15" spans="1:23" x14ac:dyDescent="0.3">
      <c r="A15" s="192"/>
      <c r="B15" s="49">
        <v>4</v>
      </c>
      <c r="C15" s="27">
        <v>100000</v>
      </c>
      <c r="D15" s="14">
        <f t="shared" si="0"/>
        <v>4.5600000000000002E-2</v>
      </c>
      <c r="E15" s="14">
        <f t="shared" si="1"/>
        <v>5.8628571428571433E-2</v>
      </c>
      <c r="F15" s="14">
        <f t="shared" si="2"/>
        <v>7.8171428571428572E-2</v>
      </c>
      <c r="G15" s="14">
        <f t="shared" si="3"/>
        <v>0.11725714285714287</v>
      </c>
      <c r="H15" s="14">
        <f t="shared" si="4"/>
        <v>0.16937142857142856</v>
      </c>
      <c r="I15" s="14">
        <f t="shared" si="5"/>
        <v>0.21497142857142859</v>
      </c>
      <c r="J15" s="14">
        <f t="shared" si="6"/>
        <v>0.26057142857142856</v>
      </c>
      <c r="K15" s="14">
        <f t="shared" si="7"/>
        <v>0.35828571428571426</v>
      </c>
      <c r="L15" s="14">
        <f t="shared" si="8"/>
        <v>0.4885714285714286</v>
      </c>
      <c r="M15" s="14">
        <f t="shared" si="9"/>
        <v>0.65142857142857136</v>
      </c>
      <c r="N15" s="14">
        <f t="shared" si="10"/>
        <v>0.9771428571428572</v>
      </c>
      <c r="O15" s="14">
        <f t="shared" si="11"/>
        <v>1.3028571428571427</v>
      </c>
      <c r="P15" s="9">
        <v>40</v>
      </c>
      <c r="Q15" s="72">
        <v>1</v>
      </c>
      <c r="R15" s="17">
        <f t="shared" si="13"/>
        <v>40</v>
      </c>
      <c r="S15" s="55" t="s">
        <v>103</v>
      </c>
      <c r="T15" s="2">
        <v>0.95</v>
      </c>
      <c r="U15" s="2"/>
      <c r="V15" s="2"/>
      <c r="W15" s="33"/>
    </row>
    <row r="16" spans="1:23" x14ac:dyDescent="0.3">
      <c r="A16" s="192"/>
      <c r="B16" s="49">
        <v>5</v>
      </c>
      <c r="C16" s="10">
        <v>125000</v>
      </c>
      <c r="D16" s="14">
        <f t="shared" si="0"/>
        <v>4.5600000000000002E-2</v>
      </c>
      <c r="E16" s="14">
        <f t="shared" si="1"/>
        <v>5.8628571428571433E-2</v>
      </c>
      <c r="F16" s="14">
        <f t="shared" si="2"/>
        <v>7.8171428571428572E-2</v>
      </c>
      <c r="G16" s="14">
        <f t="shared" si="3"/>
        <v>0.11725714285714287</v>
      </c>
      <c r="H16" s="14">
        <f t="shared" si="4"/>
        <v>0.16937142857142856</v>
      </c>
      <c r="I16" s="14">
        <f t="shared" si="5"/>
        <v>0.21497142857142859</v>
      </c>
      <c r="J16" s="14">
        <f t="shared" si="6"/>
        <v>0.26057142857142856</v>
      </c>
      <c r="K16" s="14">
        <f t="shared" si="7"/>
        <v>0.35828571428571426</v>
      </c>
      <c r="L16" s="14">
        <f t="shared" si="8"/>
        <v>0.4885714285714286</v>
      </c>
      <c r="M16" s="14">
        <f t="shared" si="9"/>
        <v>0.65142857142857136</v>
      </c>
      <c r="N16" s="14">
        <f t="shared" si="10"/>
        <v>0.9771428571428572</v>
      </c>
      <c r="O16" s="14">
        <f t="shared" si="11"/>
        <v>1.3028571428571427</v>
      </c>
      <c r="P16" s="9">
        <v>40</v>
      </c>
      <c r="Q16" s="72">
        <v>1</v>
      </c>
      <c r="R16" s="17">
        <f t="shared" si="13"/>
        <v>40</v>
      </c>
      <c r="S16" s="55" t="s">
        <v>103</v>
      </c>
      <c r="T16" s="2">
        <v>0.95</v>
      </c>
      <c r="U16" s="2"/>
      <c r="V16" s="2"/>
      <c r="W16" s="33"/>
    </row>
    <row r="17" spans="1:19" x14ac:dyDescent="0.3">
      <c r="A17" s="192"/>
      <c r="B17" s="49">
        <v>6</v>
      </c>
      <c r="C17" s="27">
        <v>150000</v>
      </c>
      <c r="D17" s="14">
        <f t="shared" si="0"/>
        <v>4.5600000000000002E-2</v>
      </c>
      <c r="E17" s="14">
        <f t="shared" si="1"/>
        <v>5.8628571428571433E-2</v>
      </c>
      <c r="F17" s="14">
        <f t="shared" si="2"/>
        <v>7.8171428571428572E-2</v>
      </c>
      <c r="G17" s="14">
        <f t="shared" si="3"/>
        <v>0.11725714285714287</v>
      </c>
      <c r="H17" s="14">
        <f t="shared" si="4"/>
        <v>0.16937142857142856</v>
      </c>
      <c r="I17" s="14">
        <f t="shared" si="5"/>
        <v>0.21497142857142859</v>
      </c>
      <c r="J17" s="14">
        <f t="shared" si="6"/>
        <v>0.26057142857142856</v>
      </c>
      <c r="K17" s="14">
        <f t="shared" si="7"/>
        <v>0.35828571428571426</v>
      </c>
      <c r="L17" s="14">
        <f t="shared" si="8"/>
        <v>0.4885714285714286</v>
      </c>
      <c r="M17" s="14">
        <f t="shared" si="9"/>
        <v>0.65142857142857136</v>
      </c>
      <c r="N17" s="14">
        <f t="shared" si="10"/>
        <v>0.9771428571428572</v>
      </c>
      <c r="O17" s="14">
        <f t="shared" si="11"/>
        <v>1.3028571428571427</v>
      </c>
      <c r="P17" s="9">
        <v>40</v>
      </c>
      <c r="Q17" s="72">
        <v>1</v>
      </c>
      <c r="R17" s="17">
        <f t="shared" si="13"/>
        <v>40</v>
      </c>
      <c r="S17" s="55" t="s">
        <v>103</v>
      </c>
    </row>
    <row r="18" spans="1:19" x14ac:dyDescent="0.3">
      <c r="A18" s="192"/>
      <c r="B18" s="49">
        <v>7</v>
      </c>
      <c r="C18" s="27">
        <v>175000</v>
      </c>
      <c r="D18" s="14">
        <f t="shared" si="0"/>
        <v>4.5600000000000002E-2</v>
      </c>
      <c r="E18" s="14">
        <f t="shared" si="1"/>
        <v>5.8628571428571433E-2</v>
      </c>
      <c r="F18" s="14">
        <f t="shared" si="2"/>
        <v>7.8171428571428572E-2</v>
      </c>
      <c r="G18" s="14">
        <f t="shared" si="3"/>
        <v>0.11725714285714287</v>
      </c>
      <c r="H18" s="14">
        <f t="shared" si="4"/>
        <v>0.16937142857142856</v>
      </c>
      <c r="I18" s="14">
        <f t="shared" si="5"/>
        <v>0.21497142857142859</v>
      </c>
      <c r="J18" s="14">
        <f t="shared" si="6"/>
        <v>0.26057142857142856</v>
      </c>
      <c r="K18" s="14">
        <f t="shared" si="7"/>
        <v>0.35828571428571426</v>
      </c>
      <c r="L18" s="14">
        <f t="shared" si="8"/>
        <v>0.4885714285714286</v>
      </c>
      <c r="M18" s="14">
        <f t="shared" si="9"/>
        <v>0.65142857142857136</v>
      </c>
      <c r="N18" s="14">
        <f t="shared" si="10"/>
        <v>0.9771428571428572</v>
      </c>
      <c r="O18" s="14">
        <f t="shared" si="11"/>
        <v>1.3028571428571427</v>
      </c>
      <c r="P18" s="9">
        <v>40</v>
      </c>
      <c r="Q18" s="72">
        <v>1</v>
      </c>
      <c r="R18" s="17">
        <f t="shared" si="13"/>
        <v>40</v>
      </c>
      <c r="S18" s="55" t="s">
        <v>103</v>
      </c>
    </row>
    <row r="19" spans="1:19" ht="18" thickBot="1" x14ac:dyDescent="0.35">
      <c r="A19" s="193"/>
      <c r="B19" s="67">
        <v>8</v>
      </c>
      <c r="C19" s="56">
        <v>200000</v>
      </c>
      <c r="D19" s="57">
        <f t="shared" si="0"/>
        <v>4.5600000000000002E-2</v>
      </c>
      <c r="E19" s="57">
        <f t="shared" si="1"/>
        <v>5.8628571428571433E-2</v>
      </c>
      <c r="F19" s="57">
        <f t="shared" si="2"/>
        <v>7.8171428571428572E-2</v>
      </c>
      <c r="G19" s="57">
        <f t="shared" si="3"/>
        <v>0.11725714285714287</v>
      </c>
      <c r="H19" s="57">
        <f t="shared" si="4"/>
        <v>0.16937142857142856</v>
      </c>
      <c r="I19" s="57">
        <f t="shared" si="5"/>
        <v>0.21497142857142859</v>
      </c>
      <c r="J19" s="57">
        <f t="shared" si="6"/>
        <v>0.26057142857142856</v>
      </c>
      <c r="K19" s="57">
        <f t="shared" si="7"/>
        <v>0.35828571428571426</v>
      </c>
      <c r="L19" s="57">
        <f t="shared" si="8"/>
        <v>0.4885714285714286</v>
      </c>
      <c r="M19" s="57">
        <f t="shared" si="9"/>
        <v>0.65142857142857136</v>
      </c>
      <c r="N19" s="57">
        <f t="shared" si="10"/>
        <v>0.9771428571428572</v>
      </c>
      <c r="O19" s="57">
        <f t="shared" si="11"/>
        <v>1.3028571428571427</v>
      </c>
      <c r="P19" s="58">
        <v>40</v>
      </c>
      <c r="Q19" s="78">
        <v>1</v>
      </c>
      <c r="R19" s="64">
        <f t="shared" ref="R19:R25" si="14">P19*Q19</f>
        <v>40</v>
      </c>
      <c r="S19" s="59" t="s">
        <v>103</v>
      </c>
    </row>
    <row r="20" spans="1:19" x14ac:dyDescent="0.3">
      <c r="A20" s="191" t="s">
        <v>100</v>
      </c>
      <c r="B20" s="65">
        <v>1</v>
      </c>
      <c r="C20" s="63">
        <v>50000</v>
      </c>
      <c r="D20" s="52">
        <f>IF($C$3&gt;$C20,"-",($D$6*12*$R20*$T$8*$U$6*$V$6/$C$3)*60/1440)</f>
        <v>4.5600000000000002E-2</v>
      </c>
      <c r="E20" s="52">
        <f t="shared" si="1"/>
        <v>5.8628571428571433E-2</v>
      </c>
      <c r="F20" s="52">
        <f t="shared" si="2"/>
        <v>7.8171428571428572E-2</v>
      </c>
      <c r="G20" s="52">
        <f t="shared" si="3"/>
        <v>0.11725714285714287</v>
      </c>
      <c r="H20" s="52">
        <f t="shared" si="4"/>
        <v>0.16937142857142856</v>
      </c>
      <c r="I20" s="52">
        <f t="shared" si="5"/>
        <v>0.21497142857142859</v>
      </c>
      <c r="J20" s="52">
        <f t="shared" si="6"/>
        <v>0.26057142857142856</v>
      </c>
      <c r="K20" s="52">
        <f t="shared" si="7"/>
        <v>0.35828571428571426</v>
      </c>
      <c r="L20" s="52">
        <f t="shared" si="8"/>
        <v>0.4885714285714286</v>
      </c>
      <c r="M20" s="52">
        <f t="shared" si="9"/>
        <v>0.65142857142857136</v>
      </c>
      <c r="N20" s="52">
        <f t="shared" si="10"/>
        <v>0.9771428571428572</v>
      </c>
      <c r="O20" s="52">
        <f t="shared" si="11"/>
        <v>1.3028571428571427</v>
      </c>
      <c r="P20" s="53">
        <v>40</v>
      </c>
      <c r="Q20" s="79">
        <v>1</v>
      </c>
      <c r="R20" s="74">
        <f t="shared" si="14"/>
        <v>40</v>
      </c>
      <c r="S20" s="54" t="s">
        <v>103</v>
      </c>
    </row>
    <row r="21" spans="1:19" x14ac:dyDescent="0.3">
      <c r="A21" s="192"/>
      <c r="B21" s="49">
        <v>2</v>
      </c>
      <c r="C21" s="27">
        <v>100000</v>
      </c>
      <c r="D21" s="14">
        <f t="shared" si="0"/>
        <v>4.5600000000000002E-2</v>
      </c>
      <c r="E21" s="14">
        <f t="shared" si="1"/>
        <v>5.8628571428571433E-2</v>
      </c>
      <c r="F21" s="14">
        <f t="shared" si="2"/>
        <v>7.8171428571428572E-2</v>
      </c>
      <c r="G21" s="14">
        <f>IF($C$3&gt;$C21,"-",($G$6*12*$R21*$T$8*$U$6*$V$6/$C$3)*60/1440)</f>
        <v>0.11725714285714287</v>
      </c>
      <c r="H21" s="14">
        <f t="shared" si="4"/>
        <v>0.16937142857142856</v>
      </c>
      <c r="I21" s="14">
        <f t="shared" si="5"/>
        <v>0.21497142857142859</v>
      </c>
      <c r="J21" s="14">
        <f t="shared" si="6"/>
        <v>0.26057142857142856</v>
      </c>
      <c r="K21" s="14">
        <f t="shared" si="7"/>
        <v>0.35828571428571426</v>
      </c>
      <c r="L21" s="14">
        <f t="shared" si="8"/>
        <v>0.4885714285714286</v>
      </c>
      <c r="M21" s="14">
        <f t="shared" si="9"/>
        <v>0.65142857142857136</v>
      </c>
      <c r="N21" s="14">
        <f t="shared" si="10"/>
        <v>0.9771428571428572</v>
      </c>
      <c r="O21" s="14">
        <f t="shared" si="11"/>
        <v>1.3028571428571427</v>
      </c>
      <c r="P21" s="9">
        <v>40</v>
      </c>
      <c r="Q21" s="72">
        <v>1</v>
      </c>
      <c r="R21" s="17">
        <f t="shared" si="14"/>
        <v>40</v>
      </c>
      <c r="S21" s="55" t="s">
        <v>103</v>
      </c>
    </row>
    <row r="22" spans="1:19" x14ac:dyDescent="0.3">
      <c r="A22" s="192"/>
      <c r="B22" s="49">
        <v>3</v>
      </c>
      <c r="C22" s="27">
        <v>150000</v>
      </c>
      <c r="D22" s="14">
        <f t="shared" si="0"/>
        <v>4.5600000000000002E-2</v>
      </c>
      <c r="E22" s="14">
        <f t="shared" si="1"/>
        <v>5.8628571428571433E-2</v>
      </c>
      <c r="F22" s="14">
        <f t="shared" si="2"/>
        <v>7.8171428571428572E-2</v>
      </c>
      <c r="G22" s="14">
        <f t="shared" si="3"/>
        <v>0.11725714285714287</v>
      </c>
      <c r="H22" s="14">
        <f t="shared" si="4"/>
        <v>0.16937142857142856</v>
      </c>
      <c r="I22" s="14">
        <f t="shared" si="5"/>
        <v>0.21497142857142859</v>
      </c>
      <c r="J22" s="14">
        <f t="shared" si="6"/>
        <v>0.26057142857142856</v>
      </c>
      <c r="K22" s="14">
        <f t="shared" si="7"/>
        <v>0.35828571428571426</v>
      </c>
      <c r="L22" s="14">
        <f t="shared" si="8"/>
        <v>0.4885714285714286</v>
      </c>
      <c r="M22" s="14">
        <f t="shared" si="9"/>
        <v>0.65142857142857136</v>
      </c>
      <c r="N22" s="14">
        <f t="shared" si="10"/>
        <v>0.9771428571428572</v>
      </c>
      <c r="O22" s="14">
        <f t="shared" si="11"/>
        <v>1.3028571428571427</v>
      </c>
      <c r="P22" s="9">
        <v>40</v>
      </c>
      <c r="Q22" s="72">
        <v>1</v>
      </c>
      <c r="R22" s="17">
        <f t="shared" si="14"/>
        <v>40</v>
      </c>
      <c r="S22" s="55" t="s">
        <v>103</v>
      </c>
    </row>
    <row r="23" spans="1:19" ht="18" thickBot="1" x14ac:dyDescent="0.35">
      <c r="A23" s="193"/>
      <c r="B23" s="67">
        <v>4</v>
      </c>
      <c r="C23" s="56">
        <v>200000</v>
      </c>
      <c r="D23" s="57">
        <f t="shared" si="0"/>
        <v>4.5600000000000002E-2</v>
      </c>
      <c r="E23" s="57">
        <f t="shared" si="1"/>
        <v>5.8628571428571433E-2</v>
      </c>
      <c r="F23" s="57">
        <f t="shared" si="2"/>
        <v>7.8171428571428572E-2</v>
      </c>
      <c r="G23" s="57">
        <f t="shared" si="3"/>
        <v>0.11725714285714287</v>
      </c>
      <c r="H23" s="57">
        <f t="shared" si="4"/>
        <v>0.16937142857142856</v>
      </c>
      <c r="I23" s="57">
        <f t="shared" si="5"/>
        <v>0.21497142857142859</v>
      </c>
      <c r="J23" s="57">
        <f t="shared" si="6"/>
        <v>0.26057142857142856</v>
      </c>
      <c r="K23" s="57">
        <f t="shared" si="7"/>
        <v>0.35828571428571426</v>
      </c>
      <c r="L23" s="57">
        <f t="shared" si="8"/>
        <v>0.4885714285714286</v>
      </c>
      <c r="M23" s="57">
        <f t="shared" si="9"/>
        <v>0.65142857142857136</v>
      </c>
      <c r="N23" s="57">
        <f t="shared" si="10"/>
        <v>0.9771428571428572</v>
      </c>
      <c r="O23" s="57">
        <f t="shared" si="11"/>
        <v>1.3028571428571427</v>
      </c>
      <c r="P23" s="58">
        <v>40</v>
      </c>
      <c r="Q23" s="78">
        <v>1</v>
      </c>
      <c r="R23" s="64">
        <f t="shared" si="14"/>
        <v>40</v>
      </c>
      <c r="S23" s="59" t="s">
        <v>103</v>
      </c>
    </row>
    <row r="24" spans="1:19" x14ac:dyDescent="0.3">
      <c r="A24" s="191" t="s">
        <v>101</v>
      </c>
      <c r="B24" s="65">
        <v>1</v>
      </c>
      <c r="C24" s="63">
        <v>50000</v>
      </c>
      <c r="D24" s="52">
        <f>IF($C$3&gt;$C27,"-",($D$6*12*$R24*$T$8*$U$6*$V$6/$C$3)*60/1440)</f>
        <v>4.5600000000000002E-2</v>
      </c>
      <c r="E24" s="52">
        <f>IF($C$3&gt;$C27,"-",($E$6*12*$R24*$T$8*$U$6*$V$6/$C$3)*60/1440)</f>
        <v>5.8628571428571433E-2</v>
      </c>
      <c r="F24" s="52">
        <f>IF($C$3&gt;$C27,"-",($F$6*12*$R24*$T$8*$U$6*$V$6/$C$3)*60/1440)</f>
        <v>7.8171428571428572E-2</v>
      </c>
      <c r="G24" s="52">
        <f>IF($C$3&gt;$C27,"-",($G$6*12*$R24*$T$8*$U$6*$V$6/$C$3)*60/1440)</f>
        <v>0.11725714285714287</v>
      </c>
      <c r="H24" s="52">
        <f>IF($C$3&gt;$C27,"-",($H$6*12*$R24*$T$8*$U$6*$V$6/$C$3)*60/1440)</f>
        <v>0.16937142857142856</v>
      </c>
      <c r="I24" s="52">
        <f>IF($C$3&gt;$C27,"-",($I$6*12*$R24*$T$8*$U$6*$V$6/$C$3)*60/1440)</f>
        <v>0.21497142857142859</v>
      </c>
      <c r="J24" s="52">
        <f>IF($C$3&gt;$C27,"-",($J$6*12*$R24*$T$8*$U$6*$V$6/$C$3)*60/1440)</f>
        <v>0.26057142857142856</v>
      </c>
      <c r="K24" s="52">
        <f>IF($C$3&gt;$C27,"-",($K$6*12*$R24*$T$8*$U$6*$V$6/$C$3)*60/1440)</f>
        <v>0.35828571428571426</v>
      </c>
      <c r="L24" s="52">
        <f>IF($C$3&gt;$C27,"-",($L$6*12*$R24*$T$8*$U$6*$V$6/$C$3)*60/1440)</f>
        <v>0.4885714285714286</v>
      </c>
      <c r="M24" s="52">
        <f>IF($C$3&gt;$C27,"-",($M$6*12*$R24*$T$8*$U$6*$V$6/$C$3)*60/1440)</f>
        <v>0.65142857142857136</v>
      </c>
      <c r="N24" s="52">
        <f>IF($C$3&gt;$C27,"-",($N$6*12*$R24*$T$8*$U$6*$V$6/$C$3)*60/1440)</f>
        <v>0.9771428571428572</v>
      </c>
      <c r="O24" s="52">
        <f>IF($C$3&gt;$C27,"-",($O$6*12*$R24*$T$8*$U$6*$V$6/$C$3)*60/1440)</f>
        <v>1.3028571428571427</v>
      </c>
      <c r="P24" s="53">
        <v>40</v>
      </c>
      <c r="Q24" s="79">
        <v>1</v>
      </c>
      <c r="R24" s="74">
        <f t="shared" si="14"/>
        <v>40</v>
      </c>
      <c r="S24" s="54" t="s">
        <v>103</v>
      </c>
    </row>
    <row r="25" spans="1:19" x14ac:dyDescent="0.3">
      <c r="A25" s="192"/>
      <c r="B25" s="49">
        <v>2</v>
      </c>
      <c r="C25" s="27">
        <v>100000</v>
      </c>
      <c r="D25" s="14">
        <f t="shared" ref="D25:D51" si="15">IF($C$3&gt;$C25,"-",($D$6*12*$R25*$T$8*$U$6*$V$6/$C$3)*60/1440)</f>
        <v>4.5600000000000002E-2</v>
      </c>
      <c r="E25" s="14">
        <f t="shared" ref="E25:E51" si="16">IF($C$3&gt;$C25,"-",($E$6*12*$R25*$T$8*$U$6*$V$6/$C$3)*60/1440)</f>
        <v>5.8628571428571433E-2</v>
      </c>
      <c r="F25" s="14">
        <f t="shared" ref="F25:F51" si="17">IF($C$3&gt;$C25,"-",($F$6*12*$R25*$T$8*$U$6*$V$6/$C$3)*60/1440)</f>
        <v>7.8171428571428572E-2</v>
      </c>
      <c r="G25" s="14">
        <f t="shared" ref="G25:G51" si="18">IF($C$3&gt;$C25,"-",($G$6*12*$R25*$T$8*$U$6*$V$6/$C$3)*60/1440)</f>
        <v>0.11725714285714287</v>
      </c>
      <c r="H25" s="14">
        <f t="shared" ref="H25:H51" si="19">IF($C$3&gt;$C25,"-",($H$6*12*$R25*$T$8*$U$6*$V$6/$C$3)*60/1440)</f>
        <v>0.16937142857142856</v>
      </c>
      <c r="I25" s="14">
        <f t="shared" ref="I25:I51" si="20">IF($C$3&gt;$C25,"-",($I$6*12*$R25*$T$8*$U$6*$V$6/$C$3)*60/1440)</f>
        <v>0.21497142857142859</v>
      </c>
      <c r="J25" s="14">
        <f t="shared" ref="J25:J51" si="21">IF($C$3&gt;$C25,"-",($J$6*12*$R25*$T$8*$U$6*$V$6/$C$3)*60/1440)</f>
        <v>0.26057142857142856</v>
      </c>
      <c r="K25" s="14">
        <f t="shared" ref="K25:K51" si="22">IF($C$3&gt;$C25,"-",($K$6*12*$R25*$T$8*$U$6*$V$6/$C$3)*60/1440)</f>
        <v>0.35828571428571426</v>
      </c>
      <c r="L25" s="14">
        <f t="shared" ref="L25:L51" si="23">IF($C$3&gt;$C25,"-",($L$6*12*$R25*$T$8*$U$6*$V$6/$C$3)*60/1440)</f>
        <v>0.4885714285714286</v>
      </c>
      <c r="M25" s="14">
        <f t="shared" ref="M25:M51" si="24">IF($C$3&gt;$C25,"-",($M$6*12*$R25*$T$8*$U$6*$V$6/$C$3)*60/1440)</f>
        <v>0.65142857142857136</v>
      </c>
      <c r="N25" s="14">
        <f t="shared" ref="N25:N51" si="25">IF($C$3&gt;$C25,"-",($N$6*12*$R25*$T$8*$U$6*$V$6/$C$3)*60/1440)</f>
        <v>0.9771428571428572</v>
      </c>
      <c r="O25" s="14">
        <f t="shared" ref="O25:O51" si="26">IF($C$3&gt;$C25,"-",($O$6*12*$R25*$T$8*$U$6*$V$6/$C$3)*60/1440)</f>
        <v>1.3028571428571427</v>
      </c>
      <c r="P25" s="9">
        <v>40</v>
      </c>
      <c r="Q25" s="72">
        <v>1</v>
      </c>
      <c r="R25" s="17">
        <f t="shared" si="14"/>
        <v>40</v>
      </c>
      <c r="S25" s="55" t="s">
        <v>103</v>
      </c>
    </row>
    <row r="26" spans="1:19" x14ac:dyDescent="0.3">
      <c r="A26" s="192"/>
      <c r="B26" s="49">
        <v>3</v>
      </c>
      <c r="C26" s="27">
        <v>150000</v>
      </c>
      <c r="D26" s="14">
        <f t="shared" si="15"/>
        <v>4.5600000000000002E-2</v>
      </c>
      <c r="E26" s="14">
        <f t="shared" si="16"/>
        <v>5.8628571428571433E-2</v>
      </c>
      <c r="F26" s="14">
        <f t="shared" si="17"/>
        <v>7.8171428571428572E-2</v>
      </c>
      <c r="G26" s="14">
        <f t="shared" si="18"/>
        <v>0.11725714285714287</v>
      </c>
      <c r="H26" s="14">
        <f t="shared" si="19"/>
        <v>0.16937142857142856</v>
      </c>
      <c r="I26" s="14">
        <f t="shared" si="20"/>
        <v>0.21497142857142859</v>
      </c>
      <c r="J26" s="14">
        <f t="shared" si="21"/>
        <v>0.26057142857142856</v>
      </c>
      <c r="K26" s="14">
        <f t="shared" si="22"/>
        <v>0.35828571428571426</v>
      </c>
      <c r="L26" s="14">
        <f t="shared" si="23"/>
        <v>0.4885714285714286</v>
      </c>
      <c r="M26" s="14">
        <f t="shared" si="24"/>
        <v>0.65142857142857136</v>
      </c>
      <c r="N26" s="14">
        <f t="shared" si="25"/>
        <v>0.9771428571428572</v>
      </c>
      <c r="O26" s="14">
        <f t="shared" si="26"/>
        <v>1.3028571428571427</v>
      </c>
      <c r="P26" s="9">
        <v>40</v>
      </c>
      <c r="Q26" s="72">
        <v>1</v>
      </c>
      <c r="R26" s="17">
        <f t="shared" ref="R26:R28" si="27">P26*Q26</f>
        <v>40</v>
      </c>
      <c r="S26" s="55" t="s">
        <v>103</v>
      </c>
    </row>
    <row r="27" spans="1:19" x14ac:dyDescent="0.3">
      <c r="A27" s="192"/>
      <c r="B27" s="49">
        <v>4</v>
      </c>
      <c r="C27" s="27">
        <v>200000</v>
      </c>
      <c r="D27" s="14">
        <f t="shared" si="15"/>
        <v>4.5600000000000002E-2</v>
      </c>
      <c r="E27" s="14">
        <f t="shared" si="16"/>
        <v>5.8628571428571433E-2</v>
      </c>
      <c r="F27" s="14">
        <f t="shared" si="17"/>
        <v>7.8171428571428572E-2</v>
      </c>
      <c r="G27" s="14">
        <f t="shared" si="18"/>
        <v>0.11725714285714287</v>
      </c>
      <c r="H27" s="14">
        <f t="shared" si="19"/>
        <v>0.16937142857142856</v>
      </c>
      <c r="I27" s="14">
        <f t="shared" si="20"/>
        <v>0.21497142857142859</v>
      </c>
      <c r="J27" s="14">
        <f t="shared" si="21"/>
        <v>0.26057142857142856</v>
      </c>
      <c r="K27" s="14">
        <f t="shared" si="22"/>
        <v>0.35828571428571426</v>
      </c>
      <c r="L27" s="14">
        <f t="shared" si="23"/>
        <v>0.4885714285714286</v>
      </c>
      <c r="M27" s="14">
        <f t="shared" si="24"/>
        <v>0.65142857142857136</v>
      </c>
      <c r="N27" s="14">
        <f t="shared" si="25"/>
        <v>0.9771428571428572</v>
      </c>
      <c r="O27" s="14">
        <f t="shared" si="26"/>
        <v>1.3028571428571427</v>
      </c>
      <c r="P27" s="9">
        <v>40</v>
      </c>
      <c r="Q27" s="72">
        <v>1</v>
      </c>
      <c r="R27" s="17">
        <f t="shared" si="27"/>
        <v>40</v>
      </c>
      <c r="S27" s="55" t="s">
        <v>103</v>
      </c>
    </row>
    <row r="28" spans="1:19" x14ac:dyDescent="0.3">
      <c r="A28" s="192"/>
      <c r="B28" s="49">
        <v>5</v>
      </c>
      <c r="C28" s="17">
        <v>250000</v>
      </c>
      <c r="D28" s="14">
        <f t="shared" si="15"/>
        <v>4.5600000000000002E-2</v>
      </c>
      <c r="E28" s="14">
        <f t="shared" si="16"/>
        <v>5.8628571428571433E-2</v>
      </c>
      <c r="F28" s="14">
        <f t="shared" si="17"/>
        <v>7.8171428571428572E-2</v>
      </c>
      <c r="G28" s="14">
        <f t="shared" si="18"/>
        <v>0.11725714285714287</v>
      </c>
      <c r="H28" s="14">
        <f t="shared" si="19"/>
        <v>0.16937142857142856</v>
      </c>
      <c r="I28" s="14">
        <f t="shared" si="20"/>
        <v>0.21497142857142859</v>
      </c>
      <c r="J28" s="14">
        <f t="shared" si="21"/>
        <v>0.26057142857142856</v>
      </c>
      <c r="K28" s="14">
        <f t="shared" si="22"/>
        <v>0.35828571428571426</v>
      </c>
      <c r="L28" s="14">
        <f t="shared" si="23"/>
        <v>0.4885714285714286</v>
      </c>
      <c r="M28" s="14">
        <f t="shared" si="24"/>
        <v>0.65142857142857136</v>
      </c>
      <c r="N28" s="14">
        <f t="shared" si="25"/>
        <v>0.9771428571428572</v>
      </c>
      <c r="O28" s="14">
        <f t="shared" si="26"/>
        <v>1.3028571428571427</v>
      </c>
      <c r="P28" s="9">
        <v>40</v>
      </c>
      <c r="Q28" s="72">
        <v>1</v>
      </c>
      <c r="R28" s="17">
        <f t="shared" si="27"/>
        <v>40</v>
      </c>
      <c r="S28" s="55" t="s">
        <v>103</v>
      </c>
    </row>
    <row r="29" spans="1:19" ht="18" thickBot="1" x14ac:dyDescent="0.35">
      <c r="A29" s="193"/>
      <c r="B29" s="67">
        <v>6</v>
      </c>
      <c r="C29" s="64">
        <v>300000</v>
      </c>
      <c r="D29" s="57">
        <f t="shared" si="15"/>
        <v>4.5600000000000002E-2</v>
      </c>
      <c r="E29" s="57">
        <f t="shared" si="16"/>
        <v>5.8628571428571433E-2</v>
      </c>
      <c r="F29" s="57">
        <f t="shared" si="17"/>
        <v>7.8171428571428572E-2</v>
      </c>
      <c r="G29" s="57">
        <f t="shared" si="18"/>
        <v>0.11725714285714287</v>
      </c>
      <c r="H29" s="57">
        <f t="shared" si="19"/>
        <v>0.16937142857142856</v>
      </c>
      <c r="I29" s="57">
        <f t="shared" si="20"/>
        <v>0.21497142857142859</v>
      </c>
      <c r="J29" s="57">
        <f t="shared" si="21"/>
        <v>0.26057142857142856</v>
      </c>
      <c r="K29" s="57">
        <f t="shared" si="22"/>
        <v>0.35828571428571426</v>
      </c>
      <c r="L29" s="57">
        <f t="shared" si="23"/>
        <v>0.4885714285714286</v>
      </c>
      <c r="M29" s="57">
        <f t="shared" si="24"/>
        <v>0.65142857142857136</v>
      </c>
      <c r="N29" s="57">
        <f t="shared" si="25"/>
        <v>0.9771428571428572</v>
      </c>
      <c r="O29" s="57">
        <f t="shared" si="26"/>
        <v>1.3028571428571427</v>
      </c>
      <c r="P29" s="58">
        <v>40</v>
      </c>
      <c r="Q29" s="78">
        <v>1</v>
      </c>
      <c r="R29" s="64">
        <f>P29*Q29</f>
        <v>40</v>
      </c>
      <c r="S29" s="59" t="s">
        <v>103</v>
      </c>
    </row>
    <row r="30" spans="1:19" x14ac:dyDescent="0.3">
      <c r="A30" s="188" t="s">
        <v>102</v>
      </c>
      <c r="B30" s="65">
        <v>1</v>
      </c>
      <c r="C30" s="63">
        <v>50000</v>
      </c>
      <c r="D30" s="52">
        <f t="shared" si="15"/>
        <v>4.5600000000000002E-2</v>
      </c>
      <c r="E30" s="52">
        <f t="shared" si="16"/>
        <v>5.8628571428571433E-2</v>
      </c>
      <c r="F30" s="52">
        <f t="shared" si="17"/>
        <v>7.8171428571428572E-2</v>
      </c>
      <c r="G30" s="52">
        <f t="shared" si="18"/>
        <v>0.11725714285714287</v>
      </c>
      <c r="H30" s="52">
        <f t="shared" si="19"/>
        <v>0.16937142857142856</v>
      </c>
      <c r="I30" s="52">
        <f t="shared" si="20"/>
        <v>0.21497142857142859</v>
      </c>
      <c r="J30" s="52">
        <f t="shared" si="21"/>
        <v>0.26057142857142856</v>
      </c>
      <c r="K30" s="52">
        <f t="shared" si="22"/>
        <v>0.35828571428571426</v>
      </c>
      <c r="L30" s="52">
        <f t="shared" si="23"/>
        <v>0.4885714285714286</v>
      </c>
      <c r="M30" s="52">
        <f t="shared" si="24"/>
        <v>0.65142857142857136</v>
      </c>
      <c r="N30" s="52">
        <f t="shared" si="25"/>
        <v>0.9771428571428572</v>
      </c>
      <c r="O30" s="52">
        <f t="shared" si="26"/>
        <v>1.3028571428571427</v>
      </c>
      <c r="P30" s="53">
        <v>40</v>
      </c>
      <c r="Q30" s="79">
        <v>1</v>
      </c>
      <c r="R30" s="74">
        <f>P30*Q30</f>
        <v>40</v>
      </c>
      <c r="S30" s="54" t="s">
        <v>103</v>
      </c>
    </row>
    <row r="31" spans="1:19" x14ac:dyDescent="0.3">
      <c r="A31" s="189"/>
      <c r="B31" s="49">
        <v>2</v>
      </c>
      <c r="C31" s="27">
        <v>100000</v>
      </c>
      <c r="D31" s="14">
        <f t="shared" si="15"/>
        <v>4.5600000000000002E-2</v>
      </c>
      <c r="E31" s="14">
        <f t="shared" si="16"/>
        <v>5.8628571428571433E-2</v>
      </c>
      <c r="F31" s="14">
        <f t="shared" si="17"/>
        <v>7.8171428571428572E-2</v>
      </c>
      <c r="G31" s="14">
        <f t="shared" si="18"/>
        <v>0.11725714285714287</v>
      </c>
      <c r="H31" s="14">
        <f t="shared" si="19"/>
        <v>0.16937142857142856</v>
      </c>
      <c r="I31" s="14">
        <f t="shared" si="20"/>
        <v>0.21497142857142859</v>
      </c>
      <c r="J31" s="14">
        <f t="shared" si="21"/>
        <v>0.26057142857142856</v>
      </c>
      <c r="K31" s="14">
        <f t="shared" si="22"/>
        <v>0.35828571428571426</v>
      </c>
      <c r="L31" s="14">
        <f t="shared" si="23"/>
        <v>0.4885714285714286</v>
      </c>
      <c r="M31" s="14">
        <f t="shared" si="24"/>
        <v>0.65142857142857136</v>
      </c>
      <c r="N31" s="14">
        <f t="shared" si="25"/>
        <v>0.9771428571428572</v>
      </c>
      <c r="O31" s="14">
        <f t="shared" si="26"/>
        <v>1.3028571428571427</v>
      </c>
      <c r="P31" s="9">
        <v>40</v>
      </c>
      <c r="Q31" s="72">
        <v>1</v>
      </c>
      <c r="R31" s="17">
        <f>P31*Q31</f>
        <v>40</v>
      </c>
      <c r="S31" s="55" t="s">
        <v>103</v>
      </c>
    </row>
    <row r="32" spans="1:19" x14ac:dyDescent="0.3">
      <c r="A32" s="189"/>
      <c r="B32" s="49">
        <v>3</v>
      </c>
      <c r="C32" s="27">
        <v>150000</v>
      </c>
      <c r="D32" s="14">
        <f t="shared" si="15"/>
        <v>4.5600000000000002E-2</v>
      </c>
      <c r="E32" s="14">
        <f t="shared" si="16"/>
        <v>5.8628571428571433E-2</v>
      </c>
      <c r="F32" s="14">
        <f t="shared" si="17"/>
        <v>7.8171428571428572E-2</v>
      </c>
      <c r="G32" s="14">
        <f t="shared" si="18"/>
        <v>0.11725714285714287</v>
      </c>
      <c r="H32" s="14">
        <f t="shared" si="19"/>
        <v>0.16937142857142856</v>
      </c>
      <c r="I32" s="14">
        <f t="shared" si="20"/>
        <v>0.21497142857142859</v>
      </c>
      <c r="J32" s="14">
        <f t="shared" si="21"/>
        <v>0.26057142857142856</v>
      </c>
      <c r="K32" s="14">
        <f t="shared" si="22"/>
        <v>0.35828571428571426</v>
      </c>
      <c r="L32" s="14">
        <f t="shared" si="23"/>
        <v>0.4885714285714286</v>
      </c>
      <c r="M32" s="14">
        <f t="shared" si="24"/>
        <v>0.65142857142857136</v>
      </c>
      <c r="N32" s="14">
        <f t="shared" si="25"/>
        <v>0.9771428571428572</v>
      </c>
      <c r="O32" s="14">
        <f t="shared" si="26"/>
        <v>1.3028571428571427</v>
      </c>
      <c r="P32" s="9">
        <v>40</v>
      </c>
      <c r="Q32" s="72">
        <v>1</v>
      </c>
      <c r="R32" s="17">
        <f t="shared" ref="R32:R37" si="28">P32*Q32</f>
        <v>40</v>
      </c>
      <c r="S32" s="55" t="s">
        <v>103</v>
      </c>
    </row>
    <row r="33" spans="1:19" x14ac:dyDescent="0.3">
      <c r="A33" s="189"/>
      <c r="B33" s="49">
        <v>4</v>
      </c>
      <c r="C33" s="27">
        <v>200000</v>
      </c>
      <c r="D33" s="14">
        <f t="shared" si="15"/>
        <v>4.5600000000000002E-2</v>
      </c>
      <c r="E33" s="14">
        <f t="shared" si="16"/>
        <v>5.8628571428571433E-2</v>
      </c>
      <c r="F33" s="14">
        <f t="shared" si="17"/>
        <v>7.8171428571428572E-2</v>
      </c>
      <c r="G33" s="14">
        <f t="shared" si="18"/>
        <v>0.11725714285714287</v>
      </c>
      <c r="H33" s="14">
        <f t="shared" si="19"/>
        <v>0.16937142857142856</v>
      </c>
      <c r="I33" s="14">
        <f t="shared" si="20"/>
        <v>0.21497142857142859</v>
      </c>
      <c r="J33" s="14">
        <f t="shared" si="21"/>
        <v>0.26057142857142856</v>
      </c>
      <c r="K33" s="14">
        <f t="shared" si="22"/>
        <v>0.35828571428571426</v>
      </c>
      <c r="L33" s="14">
        <f t="shared" si="23"/>
        <v>0.4885714285714286</v>
      </c>
      <c r="M33" s="14">
        <f t="shared" si="24"/>
        <v>0.65142857142857136</v>
      </c>
      <c r="N33" s="14">
        <f t="shared" si="25"/>
        <v>0.9771428571428572</v>
      </c>
      <c r="O33" s="14">
        <f t="shared" si="26"/>
        <v>1.3028571428571427</v>
      </c>
      <c r="P33" s="9">
        <v>40</v>
      </c>
      <c r="Q33" s="72">
        <v>1</v>
      </c>
      <c r="R33" s="17">
        <f t="shared" si="28"/>
        <v>40</v>
      </c>
      <c r="S33" s="55" t="s">
        <v>103</v>
      </c>
    </row>
    <row r="34" spans="1:19" x14ac:dyDescent="0.3">
      <c r="A34" s="189"/>
      <c r="B34" s="49">
        <v>5</v>
      </c>
      <c r="C34" s="17">
        <v>250000</v>
      </c>
      <c r="D34" s="14">
        <f t="shared" si="15"/>
        <v>4.5600000000000002E-2</v>
      </c>
      <c r="E34" s="14">
        <f t="shared" si="16"/>
        <v>5.8628571428571433E-2</v>
      </c>
      <c r="F34" s="14">
        <f t="shared" si="17"/>
        <v>7.8171428571428572E-2</v>
      </c>
      <c r="G34" s="14">
        <f t="shared" si="18"/>
        <v>0.11725714285714287</v>
      </c>
      <c r="H34" s="14">
        <f t="shared" si="19"/>
        <v>0.16937142857142856</v>
      </c>
      <c r="I34" s="14">
        <f t="shared" si="20"/>
        <v>0.21497142857142859</v>
      </c>
      <c r="J34" s="14">
        <f t="shared" si="21"/>
        <v>0.26057142857142856</v>
      </c>
      <c r="K34" s="14">
        <f t="shared" si="22"/>
        <v>0.35828571428571426</v>
      </c>
      <c r="L34" s="14">
        <f t="shared" si="23"/>
        <v>0.4885714285714286</v>
      </c>
      <c r="M34" s="14">
        <f t="shared" si="24"/>
        <v>0.65142857142857136</v>
      </c>
      <c r="N34" s="14">
        <f t="shared" si="25"/>
        <v>0.9771428571428572</v>
      </c>
      <c r="O34" s="14">
        <f t="shared" si="26"/>
        <v>1.3028571428571427</v>
      </c>
      <c r="P34" s="9">
        <v>40</v>
      </c>
      <c r="Q34" s="72">
        <v>1</v>
      </c>
      <c r="R34" s="17">
        <f t="shared" si="28"/>
        <v>40</v>
      </c>
      <c r="S34" s="55" t="s">
        <v>103</v>
      </c>
    </row>
    <row r="35" spans="1:19" x14ac:dyDescent="0.3">
      <c r="A35" s="189"/>
      <c r="B35" s="49">
        <v>6</v>
      </c>
      <c r="C35" s="17">
        <v>300000</v>
      </c>
      <c r="D35" s="14">
        <f t="shared" si="15"/>
        <v>4.5600000000000002E-2</v>
      </c>
      <c r="E35" s="14">
        <f t="shared" si="16"/>
        <v>5.8628571428571433E-2</v>
      </c>
      <c r="F35" s="14">
        <f t="shared" si="17"/>
        <v>7.8171428571428572E-2</v>
      </c>
      <c r="G35" s="14">
        <f t="shared" si="18"/>
        <v>0.11725714285714287</v>
      </c>
      <c r="H35" s="14">
        <f t="shared" si="19"/>
        <v>0.16937142857142856</v>
      </c>
      <c r="I35" s="14">
        <f t="shared" si="20"/>
        <v>0.21497142857142859</v>
      </c>
      <c r="J35" s="14">
        <f t="shared" si="21"/>
        <v>0.26057142857142856</v>
      </c>
      <c r="K35" s="14">
        <f t="shared" si="22"/>
        <v>0.35828571428571426</v>
      </c>
      <c r="L35" s="14">
        <f t="shared" si="23"/>
        <v>0.4885714285714286</v>
      </c>
      <c r="M35" s="14">
        <f t="shared" si="24"/>
        <v>0.65142857142857136</v>
      </c>
      <c r="N35" s="14">
        <f t="shared" si="25"/>
        <v>0.9771428571428572</v>
      </c>
      <c r="O35" s="14">
        <f t="shared" si="26"/>
        <v>1.3028571428571427</v>
      </c>
      <c r="P35" s="9">
        <v>40</v>
      </c>
      <c r="Q35" s="72">
        <v>1</v>
      </c>
      <c r="R35" s="17">
        <f t="shared" si="28"/>
        <v>40</v>
      </c>
      <c r="S35" s="55" t="s">
        <v>103</v>
      </c>
    </row>
    <row r="36" spans="1:19" x14ac:dyDescent="0.3">
      <c r="A36" s="189"/>
      <c r="B36" s="49">
        <v>7</v>
      </c>
      <c r="C36" s="17">
        <v>350000</v>
      </c>
      <c r="D36" s="14">
        <f t="shared" si="15"/>
        <v>4.5600000000000002E-2</v>
      </c>
      <c r="E36" s="14">
        <f t="shared" si="16"/>
        <v>5.8628571428571433E-2</v>
      </c>
      <c r="F36" s="14">
        <f t="shared" si="17"/>
        <v>7.8171428571428572E-2</v>
      </c>
      <c r="G36" s="14">
        <f t="shared" si="18"/>
        <v>0.11725714285714287</v>
      </c>
      <c r="H36" s="14">
        <f t="shared" si="19"/>
        <v>0.16937142857142856</v>
      </c>
      <c r="I36" s="14">
        <f t="shared" si="20"/>
        <v>0.21497142857142859</v>
      </c>
      <c r="J36" s="14">
        <f t="shared" si="21"/>
        <v>0.26057142857142856</v>
      </c>
      <c r="K36" s="14">
        <f t="shared" si="22"/>
        <v>0.35828571428571426</v>
      </c>
      <c r="L36" s="14">
        <f t="shared" si="23"/>
        <v>0.4885714285714286</v>
      </c>
      <c r="M36" s="14">
        <f t="shared" si="24"/>
        <v>0.65142857142857136</v>
      </c>
      <c r="N36" s="14">
        <f t="shared" si="25"/>
        <v>0.9771428571428572</v>
      </c>
      <c r="O36" s="14">
        <f t="shared" si="26"/>
        <v>1.3028571428571427</v>
      </c>
      <c r="P36" s="9">
        <v>40</v>
      </c>
      <c r="Q36" s="72">
        <v>1</v>
      </c>
      <c r="R36" s="17">
        <f t="shared" si="28"/>
        <v>40</v>
      </c>
      <c r="S36" s="55" t="s">
        <v>103</v>
      </c>
    </row>
    <row r="37" spans="1:19" x14ac:dyDescent="0.3">
      <c r="A37" s="189"/>
      <c r="B37" s="49">
        <v>8</v>
      </c>
      <c r="C37" s="17">
        <v>400000</v>
      </c>
      <c r="D37" s="14">
        <f t="shared" si="15"/>
        <v>4.5600000000000002E-2</v>
      </c>
      <c r="E37" s="14">
        <f t="shared" si="16"/>
        <v>5.8628571428571433E-2</v>
      </c>
      <c r="F37" s="14">
        <f t="shared" si="17"/>
        <v>7.8171428571428572E-2</v>
      </c>
      <c r="G37" s="14">
        <f t="shared" si="18"/>
        <v>0.11725714285714287</v>
      </c>
      <c r="H37" s="14">
        <f t="shared" si="19"/>
        <v>0.16937142857142856</v>
      </c>
      <c r="I37" s="14">
        <f t="shared" si="20"/>
        <v>0.21497142857142859</v>
      </c>
      <c r="J37" s="14">
        <f t="shared" si="21"/>
        <v>0.26057142857142856</v>
      </c>
      <c r="K37" s="14">
        <f t="shared" si="22"/>
        <v>0.35828571428571426</v>
      </c>
      <c r="L37" s="14">
        <f t="shared" si="23"/>
        <v>0.4885714285714286</v>
      </c>
      <c r="M37" s="14">
        <f t="shared" si="24"/>
        <v>0.65142857142857136</v>
      </c>
      <c r="N37" s="14">
        <f t="shared" si="25"/>
        <v>0.9771428571428572</v>
      </c>
      <c r="O37" s="14">
        <f t="shared" si="26"/>
        <v>1.3028571428571427</v>
      </c>
      <c r="P37" s="9">
        <v>40</v>
      </c>
      <c r="Q37" s="72">
        <v>1</v>
      </c>
      <c r="R37" s="17">
        <f t="shared" si="28"/>
        <v>40</v>
      </c>
      <c r="S37" s="55" t="s">
        <v>103</v>
      </c>
    </row>
    <row r="38" spans="1:19" x14ac:dyDescent="0.3">
      <c r="A38" s="189"/>
      <c r="B38" s="49">
        <v>9</v>
      </c>
      <c r="C38" s="17">
        <v>450000</v>
      </c>
      <c r="D38" s="14">
        <f t="shared" si="15"/>
        <v>4.5600000000000002E-2</v>
      </c>
      <c r="E38" s="14">
        <f t="shared" si="16"/>
        <v>5.8628571428571433E-2</v>
      </c>
      <c r="F38" s="14">
        <f t="shared" si="17"/>
        <v>7.8171428571428572E-2</v>
      </c>
      <c r="G38" s="14">
        <f t="shared" si="18"/>
        <v>0.11725714285714287</v>
      </c>
      <c r="H38" s="14">
        <f t="shared" si="19"/>
        <v>0.16937142857142856</v>
      </c>
      <c r="I38" s="14">
        <f t="shared" si="20"/>
        <v>0.21497142857142859</v>
      </c>
      <c r="J38" s="14">
        <f t="shared" si="21"/>
        <v>0.26057142857142856</v>
      </c>
      <c r="K38" s="14">
        <f t="shared" si="22"/>
        <v>0.35828571428571426</v>
      </c>
      <c r="L38" s="14">
        <f t="shared" si="23"/>
        <v>0.4885714285714286</v>
      </c>
      <c r="M38" s="14">
        <f t="shared" si="24"/>
        <v>0.65142857142857136</v>
      </c>
      <c r="N38" s="14">
        <f t="shared" si="25"/>
        <v>0.9771428571428572</v>
      </c>
      <c r="O38" s="14">
        <f t="shared" si="26"/>
        <v>1.3028571428571427</v>
      </c>
      <c r="P38" s="9">
        <v>40</v>
      </c>
      <c r="Q38" s="72">
        <v>1</v>
      </c>
      <c r="R38" s="17">
        <f>P38*Q38</f>
        <v>40</v>
      </c>
      <c r="S38" s="55" t="s">
        <v>103</v>
      </c>
    </row>
    <row r="39" spans="1:19" ht="18" thickBot="1" x14ac:dyDescent="0.35">
      <c r="A39" s="194"/>
      <c r="B39" s="82">
        <v>10</v>
      </c>
      <c r="C39" s="75">
        <v>500000</v>
      </c>
      <c r="D39" s="61">
        <f t="shared" si="15"/>
        <v>4.5600000000000002E-2</v>
      </c>
      <c r="E39" s="61">
        <f t="shared" si="16"/>
        <v>5.8628571428571433E-2</v>
      </c>
      <c r="F39" s="61">
        <f t="shared" si="17"/>
        <v>7.8171428571428572E-2</v>
      </c>
      <c r="G39" s="61">
        <f t="shared" si="18"/>
        <v>0.11725714285714287</v>
      </c>
      <c r="H39" s="61">
        <f t="shared" si="19"/>
        <v>0.16937142857142856</v>
      </c>
      <c r="I39" s="61">
        <f t="shared" si="20"/>
        <v>0.21497142857142859</v>
      </c>
      <c r="J39" s="61">
        <f t="shared" si="21"/>
        <v>0.26057142857142856</v>
      </c>
      <c r="K39" s="61">
        <f t="shared" si="22"/>
        <v>0.35828571428571426</v>
      </c>
      <c r="L39" s="61">
        <f t="shared" si="23"/>
        <v>0.4885714285714286</v>
      </c>
      <c r="M39" s="61">
        <f t="shared" si="24"/>
        <v>0.65142857142857136</v>
      </c>
      <c r="N39" s="61">
        <f t="shared" si="25"/>
        <v>0.9771428571428572</v>
      </c>
      <c r="O39" s="61">
        <f t="shared" si="26"/>
        <v>1.3028571428571427</v>
      </c>
      <c r="P39" s="62">
        <v>40</v>
      </c>
      <c r="Q39" s="81">
        <v>1</v>
      </c>
      <c r="R39" s="75">
        <f>P39*Q39</f>
        <v>40</v>
      </c>
      <c r="S39" s="83" t="s">
        <v>103</v>
      </c>
    </row>
    <row r="40" spans="1:19" ht="17.25" customHeight="1" x14ac:dyDescent="0.3">
      <c r="A40" s="188" t="s">
        <v>108</v>
      </c>
      <c r="B40" s="84">
        <v>1</v>
      </c>
      <c r="C40" s="63">
        <v>50000</v>
      </c>
      <c r="D40" s="52">
        <f t="shared" si="15"/>
        <v>4.5600000000000002E-2</v>
      </c>
      <c r="E40" s="52">
        <f t="shared" si="16"/>
        <v>5.8628571428571433E-2</v>
      </c>
      <c r="F40" s="52">
        <f t="shared" si="17"/>
        <v>7.8171428571428572E-2</v>
      </c>
      <c r="G40" s="52">
        <f t="shared" si="18"/>
        <v>0.11725714285714287</v>
      </c>
      <c r="H40" s="52">
        <f t="shared" si="19"/>
        <v>0.16937142857142856</v>
      </c>
      <c r="I40" s="52">
        <f t="shared" si="20"/>
        <v>0.21497142857142859</v>
      </c>
      <c r="J40" s="52">
        <f t="shared" si="21"/>
        <v>0.26057142857142856</v>
      </c>
      <c r="K40" s="52">
        <f t="shared" si="22"/>
        <v>0.35828571428571426</v>
      </c>
      <c r="L40" s="52">
        <f t="shared" si="23"/>
        <v>0.4885714285714286</v>
      </c>
      <c r="M40" s="52">
        <f t="shared" si="24"/>
        <v>0.65142857142857136</v>
      </c>
      <c r="N40" s="52">
        <f t="shared" si="25"/>
        <v>0.9771428571428572</v>
      </c>
      <c r="O40" s="52">
        <f t="shared" si="26"/>
        <v>1.3028571428571427</v>
      </c>
      <c r="P40" s="53">
        <v>40</v>
      </c>
      <c r="Q40" s="79">
        <v>1</v>
      </c>
      <c r="R40" s="74">
        <f>P40*Q40</f>
        <v>40</v>
      </c>
      <c r="S40" s="54" t="s">
        <v>103</v>
      </c>
    </row>
    <row r="41" spans="1:19" x14ac:dyDescent="0.3">
      <c r="A41" s="189"/>
      <c r="B41" s="80">
        <v>2</v>
      </c>
      <c r="C41" s="27">
        <v>100000</v>
      </c>
      <c r="D41" s="14">
        <f t="shared" si="15"/>
        <v>4.5600000000000002E-2</v>
      </c>
      <c r="E41" s="14">
        <f t="shared" si="16"/>
        <v>5.8628571428571433E-2</v>
      </c>
      <c r="F41" s="14">
        <f t="shared" si="17"/>
        <v>7.8171428571428572E-2</v>
      </c>
      <c r="G41" s="14">
        <f t="shared" si="18"/>
        <v>0.11725714285714287</v>
      </c>
      <c r="H41" s="14">
        <f t="shared" si="19"/>
        <v>0.16937142857142856</v>
      </c>
      <c r="I41" s="14">
        <f t="shared" si="20"/>
        <v>0.21497142857142859</v>
      </c>
      <c r="J41" s="14">
        <f t="shared" si="21"/>
        <v>0.26057142857142856</v>
      </c>
      <c r="K41" s="14">
        <f t="shared" si="22"/>
        <v>0.35828571428571426</v>
      </c>
      <c r="L41" s="14">
        <f t="shared" si="23"/>
        <v>0.4885714285714286</v>
      </c>
      <c r="M41" s="14">
        <f t="shared" si="24"/>
        <v>0.65142857142857136</v>
      </c>
      <c r="N41" s="14">
        <f t="shared" si="25"/>
        <v>0.9771428571428572</v>
      </c>
      <c r="O41" s="14">
        <f t="shared" si="26"/>
        <v>1.3028571428571427</v>
      </c>
      <c r="P41" s="9">
        <v>40</v>
      </c>
      <c r="Q41" s="72">
        <v>1</v>
      </c>
      <c r="R41" s="17">
        <f>P41*Q41</f>
        <v>40</v>
      </c>
      <c r="S41" s="55" t="s">
        <v>103</v>
      </c>
    </row>
    <row r="42" spans="1:19" x14ac:dyDescent="0.3">
      <c r="A42" s="189"/>
      <c r="B42" s="80">
        <v>3</v>
      </c>
      <c r="C42" s="27">
        <v>150000</v>
      </c>
      <c r="D42" s="14">
        <f t="shared" si="15"/>
        <v>4.5600000000000002E-2</v>
      </c>
      <c r="E42" s="14">
        <f t="shared" si="16"/>
        <v>5.8628571428571433E-2</v>
      </c>
      <c r="F42" s="14">
        <f t="shared" si="17"/>
        <v>7.8171428571428572E-2</v>
      </c>
      <c r="G42" s="14">
        <f t="shared" si="18"/>
        <v>0.11725714285714287</v>
      </c>
      <c r="H42" s="14">
        <f t="shared" si="19"/>
        <v>0.16937142857142856</v>
      </c>
      <c r="I42" s="14">
        <f t="shared" si="20"/>
        <v>0.21497142857142859</v>
      </c>
      <c r="J42" s="14">
        <f t="shared" si="21"/>
        <v>0.26057142857142856</v>
      </c>
      <c r="K42" s="14">
        <f t="shared" si="22"/>
        <v>0.35828571428571426</v>
      </c>
      <c r="L42" s="14">
        <f t="shared" si="23"/>
        <v>0.4885714285714286</v>
      </c>
      <c r="M42" s="14">
        <f t="shared" si="24"/>
        <v>0.65142857142857136</v>
      </c>
      <c r="N42" s="14">
        <f t="shared" si="25"/>
        <v>0.9771428571428572</v>
      </c>
      <c r="O42" s="14">
        <f t="shared" si="26"/>
        <v>1.3028571428571427</v>
      </c>
      <c r="P42" s="9">
        <v>40</v>
      </c>
      <c r="Q42" s="72">
        <v>1</v>
      </c>
      <c r="R42" s="17">
        <f t="shared" ref="R42:R47" si="29">P42*Q42</f>
        <v>40</v>
      </c>
      <c r="S42" s="55" t="s">
        <v>103</v>
      </c>
    </row>
    <row r="43" spans="1:19" x14ac:dyDescent="0.3">
      <c r="A43" s="189"/>
      <c r="B43" s="80">
        <v>4</v>
      </c>
      <c r="C43" s="27">
        <v>200000</v>
      </c>
      <c r="D43" s="14">
        <f t="shared" si="15"/>
        <v>4.5600000000000002E-2</v>
      </c>
      <c r="E43" s="14">
        <f t="shared" si="16"/>
        <v>5.8628571428571433E-2</v>
      </c>
      <c r="F43" s="14">
        <f t="shared" si="17"/>
        <v>7.8171428571428572E-2</v>
      </c>
      <c r="G43" s="14">
        <f t="shared" si="18"/>
        <v>0.11725714285714287</v>
      </c>
      <c r="H43" s="14">
        <f t="shared" si="19"/>
        <v>0.16937142857142856</v>
      </c>
      <c r="I43" s="14">
        <f t="shared" si="20"/>
        <v>0.21497142857142859</v>
      </c>
      <c r="J43" s="14">
        <f t="shared" si="21"/>
        <v>0.26057142857142856</v>
      </c>
      <c r="K43" s="14">
        <f t="shared" si="22"/>
        <v>0.35828571428571426</v>
      </c>
      <c r="L43" s="14">
        <f t="shared" si="23"/>
        <v>0.4885714285714286</v>
      </c>
      <c r="M43" s="14">
        <f t="shared" si="24"/>
        <v>0.65142857142857136</v>
      </c>
      <c r="N43" s="14">
        <f t="shared" si="25"/>
        <v>0.9771428571428572</v>
      </c>
      <c r="O43" s="14">
        <f t="shared" si="26"/>
        <v>1.3028571428571427</v>
      </c>
      <c r="P43" s="9">
        <v>40</v>
      </c>
      <c r="Q43" s="72">
        <v>1</v>
      </c>
      <c r="R43" s="17">
        <f t="shared" si="29"/>
        <v>40</v>
      </c>
      <c r="S43" s="55" t="s">
        <v>103</v>
      </c>
    </row>
    <row r="44" spans="1:19" x14ac:dyDescent="0.3">
      <c r="A44" s="189"/>
      <c r="B44" s="80">
        <v>5</v>
      </c>
      <c r="C44" s="17">
        <v>250000</v>
      </c>
      <c r="D44" s="14">
        <f t="shared" si="15"/>
        <v>4.5600000000000002E-2</v>
      </c>
      <c r="E44" s="14">
        <f t="shared" si="16"/>
        <v>5.8628571428571433E-2</v>
      </c>
      <c r="F44" s="14">
        <f t="shared" si="17"/>
        <v>7.8171428571428572E-2</v>
      </c>
      <c r="G44" s="14">
        <f t="shared" si="18"/>
        <v>0.11725714285714287</v>
      </c>
      <c r="H44" s="14">
        <f t="shared" si="19"/>
        <v>0.16937142857142856</v>
      </c>
      <c r="I44" s="14">
        <f t="shared" si="20"/>
        <v>0.21497142857142859</v>
      </c>
      <c r="J44" s="14">
        <f t="shared" si="21"/>
        <v>0.26057142857142856</v>
      </c>
      <c r="K44" s="14">
        <f t="shared" si="22"/>
        <v>0.35828571428571426</v>
      </c>
      <c r="L44" s="14">
        <f t="shared" si="23"/>
        <v>0.4885714285714286</v>
      </c>
      <c r="M44" s="14">
        <f t="shared" si="24"/>
        <v>0.65142857142857136</v>
      </c>
      <c r="N44" s="14">
        <f t="shared" si="25"/>
        <v>0.9771428571428572</v>
      </c>
      <c r="O44" s="14">
        <f t="shared" si="26"/>
        <v>1.3028571428571427</v>
      </c>
      <c r="P44" s="9">
        <v>40</v>
      </c>
      <c r="Q44" s="72">
        <v>1</v>
      </c>
      <c r="R44" s="17">
        <f t="shared" si="29"/>
        <v>40</v>
      </c>
      <c r="S44" s="55" t="s">
        <v>103</v>
      </c>
    </row>
    <row r="45" spans="1:19" x14ac:dyDescent="0.3">
      <c r="A45" s="189"/>
      <c r="B45" s="80">
        <v>6</v>
      </c>
      <c r="C45" s="17">
        <v>300000</v>
      </c>
      <c r="D45" s="14">
        <f t="shared" si="15"/>
        <v>4.5600000000000002E-2</v>
      </c>
      <c r="E45" s="14">
        <f t="shared" si="16"/>
        <v>5.8628571428571433E-2</v>
      </c>
      <c r="F45" s="14">
        <f t="shared" si="17"/>
        <v>7.8171428571428572E-2</v>
      </c>
      <c r="G45" s="14">
        <f t="shared" si="18"/>
        <v>0.11725714285714287</v>
      </c>
      <c r="H45" s="14">
        <f t="shared" si="19"/>
        <v>0.16937142857142856</v>
      </c>
      <c r="I45" s="14">
        <f t="shared" si="20"/>
        <v>0.21497142857142859</v>
      </c>
      <c r="J45" s="14">
        <f t="shared" si="21"/>
        <v>0.26057142857142856</v>
      </c>
      <c r="K45" s="14">
        <f t="shared" si="22"/>
        <v>0.35828571428571426</v>
      </c>
      <c r="L45" s="14">
        <f t="shared" si="23"/>
        <v>0.4885714285714286</v>
      </c>
      <c r="M45" s="14">
        <f t="shared" si="24"/>
        <v>0.65142857142857136</v>
      </c>
      <c r="N45" s="14">
        <f t="shared" si="25"/>
        <v>0.9771428571428572</v>
      </c>
      <c r="O45" s="14">
        <f t="shared" si="26"/>
        <v>1.3028571428571427</v>
      </c>
      <c r="P45" s="9">
        <v>40</v>
      </c>
      <c r="Q45" s="72">
        <v>1</v>
      </c>
      <c r="R45" s="17">
        <f t="shared" si="29"/>
        <v>40</v>
      </c>
      <c r="S45" s="55" t="s">
        <v>103</v>
      </c>
    </row>
    <row r="46" spans="1:19" x14ac:dyDescent="0.3">
      <c r="A46" s="189"/>
      <c r="B46" s="80">
        <v>7</v>
      </c>
      <c r="C46" s="17">
        <v>350000</v>
      </c>
      <c r="D46" s="14">
        <f>IF($C$3&gt;$C46,"-",($D$6*12*$R46*$T$8*$U$6*$V$6/$C$3)*60/1440)</f>
        <v>4.5600000000000002E-2</v>
      </c>
      <c r="E46" s="14">
        <f t="shared" si="16"/>
        <v>5.8628571428571433E-2</v>
      </c>
      <c r="F46" s="14">
        <f t="shared" si="17"/>
        <v>7.8171428571428572E-2</v>
      </c>
      <c r="G46" s="14">
        <f t="shared" si="18"/>
        <v>0.11725714285714287</v>
      </c>
      <c r="H46" s="14">
        <f t="shared" si="19"/>
        <v>0.16937142857142856</v>
      </c>
      <c r="I46" s="14">
        <f t="shared" si="20"/>
        <v>0.21497142857142859</v>
      </c>
      <c r="J46" s="14">
        <f t="shared" si="21"/>
        <v>0.26057142857142856</v>
      </c>
      <c r="K46" s="14">
        <f t="shared" si="22"/>
        <v>0.35828571428571426</v>
      </c>
      <c r="L46" s="14">
        <f t="shared" si="23"/>
        <v>0.4885714285714286</v>
      </c>
      <c r="M46" s="14">
        <f t="shared" si="24"/>
        <v>0.65142857142857136</v>
      </c>
      <c r="N46" s="14">
        <f t="shared" si="25"/>
        <v>0.9771428571428572</v>
      </c>
      <c r="O46" s="14">
        <f t="shared" si="26"/>
        <v>1.3028571428571427</v>
      </c>
      <c r="P46" s="9">
        <v>40</v>
      </c>
      <c r="Q46" s="72">
        <v>1</v>
      </c>
      <c r="R46" s="17">
        <f t="shared" si="29"/>
        <v>40</v>
      </c>
      <c r="S46" s="55" t="s">
        <v>103</v>
      </c>
    </row>
    <row r="47" spans="1:19" x14ac:dyDescent="0.3">
      <c r="A47" s="189"/>
      <c r="B47" s="80">
        <v>8</v>
      </c>
      <c r="C47" s="17">
        <v>400000</v>
      </c>
      <c r="D47" s="14">
        <f t="shared" si="15"/>
        <v>4.5600000000000002E-2</v>
      </c>
      <c r="E47" s="14">
        <f t="shared" si="16"/>
        <v>5.8628571428571433E-2</v>
      </c>
      <c r="F47" s="14">
        <f t="shared" si="17"/>
        <v>7.8171428571428572E-2</v>
      </c>
      <c r="G47" s="14">
        <f t="shared" si="18"/>
        <v>0.11725714285714287</v>
      </c>
      <c r="H47" s="14">
        <f t="shared" si="19"/>
        <v>0.16937142857142856</v>
      </c>
      <c r="I47" s="14">
        <f t="shared" si="20"/>
        <v>0.21497142857142859</v>
      </c>
      <c r="J47" s="14">
        <f t="shared" si="21"/>
        <v>0.26057142857142856</v>
      </c>
      <c r="K47" s="14">
        <f t="shared" si="22"/>
        <v>0.35828571428571426</v>
      </c>
      <c r="L47" s="14">
        <f t="shared" si="23"/>
        <v>0.4885714285714286</v>
      </c>
      <c r="M47" s="14">
        <f t="shared" si="24"/>
        <v>0.65142857142857136</v>
      </c>
      <c r="N47" s="14">
        <f t="shared" si="25"/>
        <v>0.9771428571428572</v>
      </c>
      <c r="O47" s="14">
        <f t="shared" si="26"/>
        <v>1.3028571428571427</v>
      </c>
      <c r="P47" s="9">
        <v>40</v>
      </c>
      <c r="Q47" s="72">
        <v>1</v>
      </c>
      <c r="R47" s="17">
        <f t="shared" si="29"/>
        <v>40</v>
      </c>
      <c r="S47" s="55" t="s">
        <v>103</v>
      </c>
    </row>
    <row r="48" spans="1:19" x14ac:dyDescent="0.3">
      <c r="A48" s="189"/>
      <c r="B48" s="80">
        <v>9</v>
      </c>
      <c r="C48" s="17">
        <v>450000</v>
      </c>
      <c r="D48" s="14">
        <f t="shared" si="15"/>
        <v>4.5600000000000002E-2</v>
      </c>
      <c r="E48" s="14">
        <f t="shared" si="16"/>
        <v>5.8628571428571433E-2</v>
      </c>
      <c r="F48" s="14">
        <f t="shared" si="17"/>
        <v>7.8171428571428572E-2</v>
      </c>
      <c r="G48" s="14">
        <f t="shared" si="18"/>
        <v>0.11725714285714287</v>
      </c>
      <c r="H48" s="14">
        <f t="shared" si="19"/>
        <v>0.16937142857142856</v>
      </c>
      <c r="I48" s="14">
        <f t="shared" si="20"/>
        <v>0.21497142857142859</v>
      </c>
      <c r="J48" s="14">
        <f t="shared" si="21"/>
        <v>0.26057142857142856</v>
      </c>
      <c r="K48" s="14">
        <f t="shared" si="22"/>
        <v>0.35828571428571426</v>
      </c>
      <c r="L48" s="14">
        <f t="shared" si="23"/>
        <v>0.4885714285714286</v>
      </c>
      <c r="M48" s="14">
        <f t="shared" si="24"/>
        <v>0.65142857142857136</v>
      </c>
      <c r="N48" s="14">
        <f t="shared" si="25"/>
        <v>0.9771428571428572</v>
      </c>
      <c r="O48" s="14">
        <f t="shared" si="26"/>
        <v>1.3028571428571427</v>
      </c>
      <c r="P48" s="9">
        <v>40</v>
      </c>
      <c r="Q48" s="72">
        <v>1</v>
      </c>
      <c r="R48" s="17">
        <f>P48*Q48</f>
        <v>40</v>
      </c>
      <c r="S48" s="55" t="s">
        <v>103</v>
      </c>
    </row>
    <row r="49" spans="1:19" x14ac:dyDescent="0.3">
      <c r="A49" s="189"/>
      <c r="B49" s="80">
        <v>10</v>
      </c>
      <c r="C49" s="17">
        <v>500000</v>
      </c>
      <c r="D49" s="14">
        <f t="shared" si="15"/>
        <v>4.5600000000000002E-2</v>
      </c>
      <c r="E49" s="14">
        <f t="shared" si="16"/>
        <v>5.8628571428571433E-2</v>
      </c>
      <c r="F49" s="14">
        <f t="shared" si="17"/>
        <v>7.8171428571428572E-2</v>
      </c>
      <c r="G49" s="14">
        <f t="shared" si="18"/>
        <v>0.11725714285714287</v>
      </c>
      <c r="H49" s="14">
        <f t="shared" si="19"/>
        <v>0.16937142857142856</v>
      </c>
      <c r="I49" s="14">
        <f t="shared" si="20"/>
        <v>0.21497142857142859</v>
      </c>
      <c r="J49" s="14">
        <f t="shared" si="21"/>
        <v>0.26057142857142856</v>
      </c>
      <c r="K49" s="14">
        <f t="shared" si="22"/>
        <v>0.35828571428571426</v>
      </c>
      <c r="L49" s="14">
        <f t="shared" si="23"/>
        <v>0.4885714285714286</v>
      </c>
      <c r="M49" s="14">
        <f t="shared" si="24"/>
        <v>0.65142857142857136</v>
      </c>
      <c r="N49" s="14">
        <f t="shared" si="25"/>
        <v>0.9771428571428572</v>
      </c>
      <c r="O49" s="14">
        <f t="shared" si="26"/>
        <v>1.3028571428571427</v>
      </c>
      <c r="P49" s="9">
        <v>40</v>
      </c>
      <c r="Q49" s="72">
        <v>1</v>
      </c>
      <c r="R49" s="17">
        <f>P49*Q49</f>
        <v>40</v>
      </c>
      <c r="S49" s="55" t="s">
        <v>103</v>
      </c>
    </row>
    <row r="50" spans="1:19" x14ac:dyDescent="0.3">
      <c r="A50" s="189"/>
      <c r="B50" s="80">
        <v>11</v>
      </c>
      <c r="C50" s="17">
        <v>550000</v>
      </c>
      <c r="D50" s="14">
        <f t="shared" si="15"/>
        <v>4.5600000000000002E-2</v>
      </c>
      <c r="E50" s="14">
        <f t="shared" si="16"/>
        <v>5.8628571428571433E-2</v>
      </c>
      <c r="F50" s="14">
        <f t="shared" si="17"/>
        <v>7.8171428571428572E-2</v>
      </c>
      <c r="G50" s="14">
        <f t="shared" si="18"/>
        <v>0.11725714285714287</v>
      </c>
      <c r="H50" s="14">
        <f t="shared" si="19"/>
        <v>0.16937142857142856</v>
      </c>
      <c r="I50" s="14">
        <f t="shared" si="20"/>
        <v>0.21497142857142859</v>
      </c>
      <c r="J50" s="14">
        <f t="shared" si="21"/>
        <v>0.26057142857142856</v>
      </c>
      <c r="K50" s="14">
        <f t="shared" si="22"/>
        <v>0.35828571428571426</v>
      </c>
      <c r="L50" s="14">
        <f t="shared" si="23"/>
        <v>0.4885714285714286</v>
      </c>
      <c r="M50" s="14">
        <f t="shared" si="24"/>
        <v>0.65142857142857136</v>
      </c>
      <c r="N50" s="14">
        <f t="shared" si="25"/>
        <v>0.9771428571428572</v>
      </c>
      <c r="O50" s="14">
        <f t="shared" si="26"/>
        <v>1.3028571428571427</v>
      </c>
      <c r="P50" s="9">
        <v>40</v>
      </c>
      <c r="Q50" s="72">
        <v>1</v>
      </c>
      <c r="R50" s="17">
        <f t="shared" ref="R50:R51" si="30">P50*Q50</f>
        <v>40</v>
      </c>
      <c r="S50" s="55" t="s">
        <v>103</v>
      </c>
    </row>
    <row r="51" spans="1:19" ht="18" thickBot="1" x14ac:dyDescent="0.35">
      <c r="A51" s="190"/>
      <c r="B51" s="85">
        <v>12</v>
      </c>
      <c r="C51" s="64">
        <v>600000</v>
      </c>
      <c r="D51" s="57">
        <f t="shared" si="15"/>
        <v>4.5600000000000002E-2</v>
      </c>
      <c r="E51" s="57">
        <f t="shared" si="16"/>
        <v>5.8628571428571433E-2</v>
      </c>
      <c r="F51" s="57">
        <f t="shared" si="17"/>
        <v>7.8171428571428572E-2</v>
      </c>
      <c r="G51" s="57">
        <f t="shared" si="18"/>
        <v>0.11725714285714287</v>
      </c>
      <c r="H51" s="57">
        <f t="shared" si="19"/>
        <v>0.16937142857142856</v>
      </c>
      <c r="I51" s="57">
        <f t="shared" si="20"/>
        <v>0.21497142857142859</v>
      </c>
      <c r="J51" s="57">
        <f t="shared" si="21"/>
        <v>0.26057142857142856</v>
      </c>
      <c r="K51" s="57">
        <f t="shared" si="22"/>
        <v>0.35828571428571426</v>
      </c>
      <c r="L51" s="57">
        <f t="shared" si="23"/>
        <v>0.4885714285714286</v>
      </c>
      <c r="M51" s="57">
        <f t="shared" si="24"/>
        <v>0.65142857142857136</v>
      </c>
      <c r="N51" s="57">
        <f t="shared" si="25"/>
        <v>0.9771428571428572</v>
      </c>
      <c r="O51" s="57">
        <f t="shared" si="26"/>
        <v>1.3028571428571427</v>
      </c>
      <c r="P51" s="58">
        <v>40</v>
      </c>
      <c r="Q51" s="78">
        <v>1</v>
      </c>
      <c r="R51" s="64">
        <f t="shared" si="30"/>
        <v>40</v>
      </c>
      <c r="S51" s="59" t="s">
        <v>103</v>
      </c>
    </row>
    <row r="52" spans="1:19" x14ac:dyDescent="0.3">
      <c r="A52" s="73" t="s">
        <v>106</v>
      </c>
    </row>
  </sheetData>
  <mergeCells count="16">
    <mergeCell ref="S5:S7"/>
    <mergeCell ref="D7:O7"/>
    <mergeCell ref="Q5:Q7"/>
    <mergeCell ref="R5:R7"/>
    <mergeCell ref="P5:P7"/>
    <mergeCell ref="B5:B7"/>
    <mergeCell ref="A1:R1"/>
    <mergeCell ref="A5:A7"/>
    <mergeCell ref="C5:C7"/>
    <mergeCell ref="D5:O5"/>
    <mergeCell ref="A40:A51"/>
    <mergeCell ref="A8:A11"/>
    <mergeCell ref="A12:A19"/>
    <mergeCell ref="A20:A23"/>
    <mergeCell ref="A24:A29"/>
    <mergeCell ref="A30:A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4" sqref="E34:E38"/>
    </sheetView>
  </sheetViews>
  <sheetFormatPr defaultRowHeight="15" x14ac:dyDescent="0.25"/>
  <cols>
    <col min="1" max="1" width="11.5546875" style="150" customWidth="1"/>
    <col min="2" max="2" width="25" style="111" bestFit="1" customWidth="1"/>
    <col min="3" max="3" width="12.109375" style="151" customWidth="1"/>
    <col min="4" max="4" width="11.77734375" style="111" customWidth="1"/>
    <col min="5" max="5" width="16.33203125" style="111" bestFit="1" customWidth="1"/>
    <col min="6" max="6" width="14.77734375" style="111" customWidth="1"/>
    <col min="7" max="15" width="8.88671875" style="111"/>
    <col min="16" max="16" width="11.33203125" style="111" customWidth="1"/>
    <col min="17" max="17" width="11.21875" style="111" customWidth="1"/>
    <col min="18" max="18" width="15.21875" style="111" customWidth="1"/>
    <col min="19" max="16384" width="8.88671875" style="111"/>
  </cols>
  <sheetData>
    <row r="1" spans="1:6" ht="15" customHeight="1" x14ac:dyDescent="0.25">
      <c r="A1" s="234" t="s">
        <v>3</v>
      </c>
      <c r="B1" s="235"/>
      <c r="C1" s="238" t="s">
        <v>120</v>
      </c>
      <c r="D1" s="240" t="s">
        <v>121</v>
      </c>
      <c r="E1" s="241"/>
      <c r="F1" s="241"/>
    </row>
    <row r="2" spans="1:6" ht="60.75" thickBot="1" x14ac:dyDescent="0.3">
      <c r="A2" s="236"/>
      <c r="B2" s="237"/>
      <c r="C2" s="239"/>
      <c r="D2" s="112" t="s">
        <v>122</v>
      </c>
      <c r="E2" s="112" t="s">
        <v>123</v>
      </c>
      <c r="F2" s="112" t="s">
        <v>124</v>
      </c>
    </row>
    <row r="3" spans="1:6" x14ac:dyDescent="0.25">
      <c r="A3" s="242" t="s">
        <v>125</v>
      </c>
      <c r="B3" s="113">
        <v>500</v>
      </c>
      <c r="C3" s="114">
        <v>10</v>
      </c>
      <c r="D3" s="229">
        <v>30</v>
      </c>
      <c r="E3" s="114">
        <f t="shared" ref="E3:E13" si="0">C3*10</f>
        <v>100</v>
      </c>
      <c r="F3" s="115">
        <f t="shared" ref="F3:F14" si="1">E3*2</f>
        <v>200</v>
      </c>
    </row>
    <row r="4" spans="1:6" ht="15.75" thickBot="1" x14ac:dyDescent="0.3">
      <c r="A4" s="243"/>
      <c r="B4" s="116" t="s">
        <v>126</v>
      </c>
      <c r="C4" s="117">
        <v>13</v>
      </c>
      <c r="D4" s="231"/>
      <c r="E4" s="117">
        <f t="shared" si="0"/>
        <v>130</v>
      </c>
      <c r="F4" s="118">
        <f t="shared" si="1"/>
        <v>260</v>
      </c>
    </row>
    <row r="5" spans="1:6" x14ac:dyDescent="0.25">
      <c r="A5" s="242" t="s">
        <v>127</v>
      </c>
      <c r="B5" s="119" t="s">
        <v>128</v>
      </c>
      <c r="C5" s="114">
        <v>10</v>
      </c>
      <c r="D5" s="229">
        <v>55</v>
      </c>
      <c r="E5" s="114">
        <f t="shared" si="0"/>
        <v>100</v>
      </c>
      <c r="F5" s="115">
        <f t="shared" si="1"/>
        <v>200</v>
      </c>
    </row>
    <row r="6" spans="1:6" x14ac:dyDescent="0.25">
      <c r="A6" s="244"/>
      <c r="B6" s="120" t="s">
        <v>129</v>
      </c>
      <c r="C6" s="121">
        <v>20</v>
      </c>
      <c r="D6" s="230"/>
      <c r="E6" s="121">
        <f t="shared" si="0"/>
        <v>200</v>
      </c>
      <c r="F6" s="122">
        <f t="shared" si="1"/>
        <v>400</v>
      </c>
    </row>
    <row r="7" spans="1:6" ht="15.75" thickBot="1" x14ac:dyDescent="0.3">
      <c r="A7" s="243"/>
      <c r="B7" s="116">
        <v>5000</v>
      </c>
      <c r="C7" s="117">
        <v>40</v>
      </c>
      <c r="D7" s="231"/>
      <c r="E7" s="117">
        <f t="shared" si="0"/>
        <v>400</v>
      </c>
      <c r="F7" s="118">
        <f t="shared" si="1"/>
        <v>800</v>
      </c>
    </row>
    <row r="8" spans="1:6" x14ac:dyDescent="0.25">
      <c r="A8" s="226" t="s">
        <v>130</v>
      </c>
      <c r="B8" s="113">
        <v>300</v>
      </c>
      <c r="C8" s="123">
        <v>10</v>
      </c>
      <c r="D8" s="229">
        <v>33</v>
      </c>
      <c r="E8" s="114">
        <f t="shared" si="0"/>
        <v>100</v>
      </c>
      <c r="F8" s="124">
        <f t="shared" si="1"/>
        <v>200</v>
      </c>
    </row>
    <row r="9" spans="1:6" x14ac:dyDescent="0.25">
      <c r="A9" s="227"/>
      <c r="B9" s="125">
        <v>600</v>
      </c>
      <c r="C9" s="126">
        <v>20</v>
      </c>
      <c r="D9" s="230"/>
      <c r="E9" s="121">
        <f t="shared" si="0"/>
        <v>200</v>
      </c>
      <c r="F9" s="127">
        <f t="shared" si="1"/>
        <v>400</v>
      </c>
    </row>
    <row r="10" spans="1:6" x14ac:dyDescent="0.25">
      <c r="A10" s="227"/>
      <c r="B10" s="125">
        <v>800</v>
      </c>
      <c r="C10" s="126">
        <v>25</v>
      </c>
      <c r="D10" s="230"/>
      <c r="E10" s="121">
        <f t="shared" si="0"/>
        <v>250</v>
      </c>
      <c r="F10" s="127">
        <f t="shared" si="1"/>
        <v>500</v>
      </c>
    </row>
    <row r="11" spans="1:6" ht="15.75" thickBot="1" x14ac:dyDescent="0.3">
      <c r="A11" s="228"/>
      <c r="B11" s="116">
        <v>1000</v>
      </c>
      <c r="C11" s="128">
        <v>30</v>
      </c>
      <c r="D11" s="231"/>
      <c r="E11" s="117">
        <f t="shared" si="0"/>
        <v>300</v>
      </c>
      <c r="F11" s="129">
        <f t="shared" si="1"/>
        <v>600</v>
      </c>
    </row>
    <row r="12" spans="1:6" x14ac:dyDescent="0.25">
      <c r="A12" s="217" t="s">
        <v>131</v>
      </c>
      <c r="B12" s="113" t="s">
        <v>132</v>
      </c>
      <c r="C12" s="130">
        <v>10</v>
      </c>
      <c r="D12" s="214">
        <v>55</v>
      </c>
      <c r="E12" s="114">
        <f t="shared" si="0"/>
        <v>100</v>
      </c>
      <c r="F12" s="124">
        <f t="shared" si="1"/>
        <v>200</v>
      </c>
    </row>
    <row r="13" spans="1:6" ht="15.75" thickBot="1" x14ac:dyDescent="0.3">
      <c r="A13" s="232"/>
      <c r="B13" s="154" t="s">
        <v>133</v>
      </c>
      <c r="C13" s="155">
        <v>6</v>
      </c>
      <c r="D13" s="233"/>
      <c r="E13" s="152">
        <f t="shared" si="0"/>
        <v>60</v>
      </c>
      <c r="F13" s="153">
        <f t="shared" si="1"/>
        <v>120</v>
      </c>
    </row>
    <row r="14" spans="1:6" x14ac:dyDescent="0.25">
      <c r="A14" s="217" t="s">
        <v>134</v>
      </c>
      <c r="B14" s="132" t="s">
        <v>135</v>
      </c>
      <c r="C14" s="130">
        <v>12</v>
      </c>
      <c r="D14" s="215" t="s">
        <v>136</v>
      </c>
      <c r="E14" s="114">
        <f>C14*10</f>
        <v>120</v>
      </c>
      <c r="F14" s="124">
        <f t="shared" si="1"/>
        <v>240</v>
      </c>
    </row>
    <row r="15" spans="1:6" x14ac:dyDescent="0.25">
      <c r="A15" s="205"/>
      <c r="B15" s="133" t="s">
        <v>137</v>
      </c>
      <c r="C15" s="208">
        <v>8</v>
      </c>
      <c r="D15" s="198"/>
      <c r="E15" s="198">
        <f>C15*10</f>
        <v>80</v>
      </c>
      <c r="F15" s="200">
        <f>E15*2</f>
        <v>160</v>
      </c>
    </row>
    <row r="16" spans="1:6" x14ac:dyDescent="0.25">
      <c r="A16" s="205"/>
      <c r="B16" s="133" t="s">
        <v>138</v>
      </c>
      <c r="C16" s="208"/>
      <c r="D16" s="198"/>
      <c r="E16" s="198"/>
      <c r="F16" s="200"/>
    </row>
    <row r="17" spans="1:7" x14ac:dyDescent="0.25">
      <c r="A17" s="205"/>
      <c r="B17" s="133" t="s">
        <v>50</v>
      </c>
      <c r="C17" s="208">
        <v>1</v>
      </c>
      <c r="D17" s="198"/>
      <c r="E17" s="198" t="s">
        <v>110</v>
      </c>
      <c r="F17" s="200" t="s">
        <v>110</v>
      </c>
    </row>
    <row r="18" spans="1:7" ht="18" customHeight="1" thickBot="1" x14ac:dyDescent="0.3">
      <c r="A18" s="206"/>
      <c r="B18" s="134" t="s">
        <v>51</v>
      </c>
      <c r="C18" s="209"/>
      <c r="D18" s="199"/>
      <c r="E18" s="199"/>
      <c r="F18" s="201"/>
    </row>
    <row r="19" spans="1:7" ht="30" x14ac:dyDescent="0.25">
      <c r="A19" s="204" t="s">
        <v>139</v>
      </c>
      <c r="B19" s="135" t="s">
        <v>64</v>
      </c>
      <c r="C19" s="207">
        <v>4</v>
      </c>
      <c r="D19" s="207">
        <v>7</v>
      </c>
      <c r="E19" s="210">
        <f>C19*10</f>
        <v>40</v>
      </c>
      <c r="F19" s="222">
        <f>E19*2</f>
        <v>80</v>
      </c>
    </row>
    <row r="20" spans="1:7" ht="30.75" thickBot="1" x14ac:dyDescent="0.3">
      <c r="A20" s="206"/>
      <c r="B20" s="136" t="s">
        <v>63</v>
      </c>
      <c r="C20" s="209"/>
      <c r="D20" s="209"/>
      <c r="E20" s="199"/>
      <c r="F20" s="223"/>
    </row>
    <row r="21" spans="1:7" x14ac:dyDescent="0.25">
      <c r="A21" s="217" t="s">
        <v>140</v>
      </c>
      <c r="B21" s="132" t="s">
        <v>59</v>
      </c>
      <c r="C21" s="214">
        <v>1</v>
      </c>
      <c r="D21" s="215" t="s">
        <v>136</v>
      </c>
      <c r="E21" s="218" t="s">
        <v>110</v>
      </c>
      <c r="F21" s="221" t="s">
        <v>110</v>
      </c>
      <c r="G21" s="224" t="s">
        <v>141</v>
      </c>
    </row>
    <row r="22" spans="1:7" x14ac:dyDescent="0.25">
      <c r="A22" s="205"/>
      <c r="B22" s="133" t="s">
        <v>53</v>
      </c>
      <c r="C22" s="208"/>
      <c r="D22" s="198"/>
      <c r="E22" s="219"/>
      <c r="F22" s="222"/>
      <c r="G22" s="224"/>
    </row>
    <row r="23" spans="1:7" x14ac:dyDescent="0.25">
      <c r="A23" s="205"/>
      <c r="B23" s="133" t="s">
        <v>55</v>
      </c>
      <c r="C23" s="208"/>
      <c r="D23" s="198"/>
      <c r="E23" s="219"/>
      <c r="F23" s="222"/>
      <c r="G23" s="224"/>
    </row>
    <row r="24" spans="1:7" x14ac:dyDescent="0.25">
      <c r="A24" s="205"/>
      <c r="B24" s="137" t="s">
        <v>57</v>
      </c>
      <c r="C24" s="208">
        <v>2</v>
      </c>
      <c r="D24" s="198"/>
      <c r="E24" s="219"/>
      <c r="F24" s="222"/>
      <c r="G24" s="225" t="s">
        <v>142</v>
      </c>
    </row>
    <row r="25" spans="1:7" ht="15.75" thickBot="1" x14ac:dyDescent="0.3">
      <c r="A25" s="206"/>
      <c r="B25" s="138" t="s">
        <v>113</v>
      </c>
      <c r="C25" s="209"/>
      <c r="D25" s="199"/>
      <c r="E25" s="220"/>
      <c r="F25" s="223"/>
      <c r="G25" s="225"/>
    </row>
    <row r="26" spans="1:7" ht="15" customHeight="1" x14ac:dyDescent="0.25">
      <c r="A26" s="217" t="s">
        <v>143</v>
      </c>
      <c r="B26" s="132" t="s">
        <v>52</v>
      </c>
      <c r="C26" s="214">
        <v>12</v>
      </c>
      <c r="D26" s="214">
        <v>7</v>
      </c>
      <c r="E26" s="215">
        <f>C26*10</f>
        <v>120</v>
      </c>
      <c r="F26" s="216">
        <f>E26*2</f>
        <v>240</v>
      </c>
      <c r="G26" s="224" t="s">
        <v>141</v>
      </c>
    </row>
    <row r="27" spans="1:7" x14ac:dyDescent="0.25">
      <c r="A27" s="205"/>
      <c r="B27" s="133" t="s">
        <v>54</v>
      </c>
      <c r="C27" s="208"/>
      <c r="D27" s="208"/>
      <c r="E27" s="198"/>
      <c r="F27" s="200"/>
      <c r="G27" s="224"/>
    </row>
    <row r="28" spans="1:7" x14ac:dyDescent="0.25">
      <c r="A28" s="205"/>
      <c r="B28" s="133" t="s">
        <v>56</v>
      </c>
      <c r="C28" s="208"/>
      <c r="D28" s="208"/>
      <c r="E28" s="198"/>
      <c r="F28" s="200"/>
      <c r="G28" s="225" t="s">
        <v>142</v>
      </c>
    </row>
    <row r="29" spans="1:7" ht="15.75" thickBot="1" x14ac:dyDescent="0.3">
      <c r="A29" s="206"/>
      <c r="B29" s="138" t="s">
        <v>58</v>
      </c>
      <c r="C29" s="131">
        <v>16</v>
      </c>
      <c r="D29" s="209"/>
      <c r="E29" s="117">
        <f>C29*10</f>
        <v>160</v>
      </c>
      <c r="F29" s="129">
        <f>E29*2</f>
        <v>320</v>
      </c>
      <c r="G29" s="225"/>
    </row>
    <row r="30" spans="1:7" x14ac:dyDescent="0.25">
      <c r="A30" s="217" t="s">
        <v>144</v>
      </c>
      <c r="B30" s="139" t="s">
        <v>145</v>
      </c>
      <c r="C30" s="130">
        <v>18</v>
      </c>
      <c r="D30" s="214">
        <v>7</v>
      </c>
      <c r="E30" s="215">
        <f>C30*10</f>
        <v>180</v>
      </c>
      <c r="F30" s="216">
        <f>E30*2</f>
        <v>360</v>
      </c>
      <c r="G30" s="212" t="s">
        <v>142</v>
      </c>
    </row>
    <row r="31" spans="1:7" x14ac:dyDescent="0.25">
      <c r="A31" s="205"/>
      <c r="B31" s="137" t="s">
        <v>146</v>
      </c>
      <c r="C31" s="140">
        <v>24</v>
      </c>
      <c r="D31" s="208"/>
      <c r="E31" s="198"/>
      <c r="F31" s="200"/>
      <c r="G31" s="212"/>
    </row>
    <row r="32" spans="1:7" x14ac:dyDescent="0.25">
      <c r="A32" s="205"/>
      <c r="B32" s="137" t="s">
        <v>147</v>
      </c>
      <c r="C32" s="140">
        <v>36</v>
      </c>
      <c r="D32" s="208"/>
      <c r="E32" s="121">
        <f>C32*10</f>
        <v>360</v>
      </c>
      <c r="F32" s="127">
        <f>E32*2</f>
        <v>720</v>
      </c>
      <c r="G32" s="212"/>
    </row>
    <row r="33" spans="1:7" ht="15.75" thickBot="1" x14ac:dyDescent="0.3">
      <c r="A33" s="206"/>
      <c r="B33" s="138" t="s">
        <v>148</v>
      </c>
      <c r="C33" s="131">
        <v>54</v>
      </c>
      <c r="D33" s="209"/>
      <c r="E33" s="117">
        <f>C33*10</f>
        <v>540</v>
      </c>
      <c r="F33" s="129">
        <f>E33*2</f>
        <v>1080</v>
      </c>
      <c r="G33" s="212"/>
    </row>
    <row r="34" spans="1:7" x14ac:dyDescent="0.25">
      <c r="A34" s="217" t="s">
        <v>149</v>
      </c>
      <c r="B34" s="119" t="s">
        <v>79</v>
      </c>
      <c r="C34" s="214">
        <v>10</v>
      </c>
      <c r="D34" s="215" t="s">
        <v>136</v>
      </c>
      <c r="E34" s="218" t="s">
        <v>110</v>
      </c>
      <c r="F34" s="221" t="s">
        <v>110</v>
      </c>
      <c r="G34" s="212" t="s">
        <v>142</v>
      </c>
    </row>
    <row r="35" spans="1:7" x14ac:dyDescent="0.25">
      <c r="A35" s="205"/>
      <c r="B35" s="120" t="s">
        <v>80</v>
      </c>
      <c r="C35" s="208"/>
      <c r="D35" s="198"/>
      <c r="E35" s="219"/>
      <c r="F35" s="222"/>
      <c r="G35" s="212"/>
    </row>
    <row r="36" spans="1:7" x14ac:dyDescent="0.25">
      <c r="A36" s="205"/>
      <c r="B36" s="120" t="s">
        <v>81</v>
      </c>
      <c r="C36" s="208"/>
      <c r="D36" s="198"/>
      <c r="E36" s="219"/>
      <c r="F36" s="222"/>
      <c r="G36" s="212"/>
    </row>
    <row r="37" spans="1:7" x14ac:dyDescent="0.25">
      <c r="A37" s="205"/>
      <c r="B37" s="120" t="s">
        <v>82</v>
      </c>
      <c r="C37" s="208"/>
      <c r="D37" s="198"/>
      <c r="E37" s="219"/>
      <c r="F37" s="222"/>
      <c r="G37" s="212"/>
    </row>
    <row r="38" spans="1:7" ht="15.75" thickBot="1" x14ac:dyDescent="0.3">
      <c r="A38" s="206"/>
      <c r="B38" s="141" t="s">
        <v>83</v>
      </c>
      <c r="C38" s="131">
        <v>15</v>
      </c>
      <c r="D38" s="199"/>
      <c r="E38" s="220"/>
      <c r="F38" s="223"/>
      <c r="G38" s="212"/>
    </row>
    <row r="39" spans="1:7" ht="15" customHeight="1" x14ac:dyDescent="0.25">
      <c r="A39" s="213" t="s">
        <v>150</v>
      </c>
      <c r="B39" s="119" t="s">
        <v>73</v>
      </c>
      <c r="C39" s="214">
        <v>10</v>
      </c>
      <c r="D39" s="214">
        <v>7</v>
      </c>
      <c r="E39" s="215">
        <f>C39*10</f>
        <v>100</v>
      </c>
      <c r="F39" s="216">
        <f>E39*2</f>
        <v>200</v>
      </c>
      <c r="G39" s="212" t="s">
        <v>151</v>
      </c>
    </row>
    <row r="40" spans="1:7" x14ac:dyDescent="0.25">
      <c r="A40" s="205"/>
      <c r="B40" s="120" t="s">
        <v>74</v>
      </c>
      <c r="C40" s="208"/>
      <c r="D40" s="208"/>
      <c r="E40" s="198"/>
      <c r="F40" s="200"/>
      <c r="G40" s="212"/>
    </row>
    <row r="41" spans="1:7" x14ac:dyDescent="0.25">
      <c r="A41" s="205"/>
      <c r="B41" s="120" t="s">
        <v>75</v>
      </c>
      <c r="C41" s="208"/>
      <c r="D41" s="208"/>
      <c r="E41" s="198"/>
      <c r="F41" s="200"/>
      <c r="G41" s="212"/>
    </row>
    <row r="42" spans="1:7" x14ac:dyDescent="0.25">
      <c r="A42" s="205"/>
      <c r="B42" s="120" t="s">
        <v>76</v>
      </c>
      <c r="C42" s="208"/>
      <c r="D42" s="208"/>
      <c r="E42" s="198"/>
      <c r="F42" s="200"/>
      <c r="G42" s="212"/>
    </row>
    <row r="43" spans="1:7" x14ac:dyDescent="0.25">
      <c r="A43" s="205"/>
      <c r="B43" s="120" t="s">
        <v>77</v>
      </c>
      <c r="C43" s="140">
        <v>15</v>
      </c>
      <c r="D43" s="208"/>
      <c r="E43" s="121">
        <f>C43*10</f>
        <v>150</v>
      </c>
      <c r="F43" s="127">
        <f>E43*2</f>
        <v>300</v>
      </c>
      <c r="G43" s="212"/>
    </row>
    <row r="44" spans="1:7" ht="15.75" thickBot="1" x14ac:dyDescent="0.3">
      <c r="A44" s="206"/>
      <c r="B44" s="141" t="s">
        <v>78</v>
      </c>
      <c r="C44" s="131">
        <v>20</v>
      </c>
      <c r="D44" s="209"/>
      <c r="E44" s="117">
        <f>C44*10</f>
        <v>200</v>
      </c>
      <c r="F44" s="129">
        <f>E44*2</f>
        <v>400</v>
      </c>
      <c r="G44" s="142" t="s">
        <v>142</v>
      </c>
    </row>
    <row r="45" spans="1:7" x14ac:dyDescent="0.25">
      <c r="A45" s="204" t="s">
        <v>152</v>
      </c>
      <c r="B45" s="143" t="s">
        <v>84</v>
      </c>
      <c r="C45" s="207">
        <v>10</v>
      </c>
      <c r="D45" s="207">
        <v>7</v>
      </c>
      <c r="E45" s="210">
        <f>C45*10</f>
        <v>100</v>
      </c>
      <c r="F45" s="211">
        <f>E45*2</f>
        <v>200</v>
      </c>
      <c r="G45" s="212" t="s">
        <v>142</v>
      </c>
    </row>
    <row r="46" spans="1:7" x14ac:dyDescent="0.25">
      <c r="A46" s="205"/>
      <c r="B46" s="120" t="s">
        <v>85</v>
      </c>
      <c r="C46" s="208"/>
      <c r="D46" s="208"/>
      <c r="E46" s="198"/>
      <c r="F46" s="200"/>
      <c r="G46" s="212"/>
    </row>
    <row r="47" spans="1:7" x14ac:dyDescent="0.25">
      <c r="A47" s="205"/>
      <c r="B47" s="120" t="s">
        <v>86</v>
      </c>
      <c r="C47" s="208"/>
      <c r="D47" s="208"/>
      <c r="E47" s="198"/>
      <c r="F47" s="200"/>
      <c r="G47" s="212"/>
    </row>
    <row r="48" spans="1:7" x14ac:dyDescent="0.25">
      <c r="A48" s="205"/>
      <c r="B48" s="120" t="s">
        <v>87</v>
      </c>
      <c r="C48" s="208"/>
      <c r="D48" s="208"/>
      <c r="E48" s="198"/>
      <c r="F48" s="200"/>
      <c r="G48" s="212"/>
    </row>
    <row r="49" spans="1:7" x14ac:dyDescent="0.25">
      <c r="A49" s="205"/>
      <c r="B49" s="120" t="s">
        <v>88</v>
      </c>
      <c r="C49" s="140">
        <v>15</v>
      </c>
      <c r="D49" s="208"/>
      <c r="E49" s="121">
        <f>C49*10</f>
        <v>150</v>
      </c>
      <c r="F49" s="127">
        <f>E49*2</f>
        <v>300</v>
      </c>
      <c r="G49" s="212"/>
    </row>
    <row r="50" spans="1:7" x14ac:dyDescent="0.25">
      <c r="A50" s="205"/>
      <c r="B50" s="120" t="s">
        <v>89</v>
      </c>
      <c r="C50" s="140">
        <v>20</v>
      </c>
      <c r="D50" s="208"/>
      <c r="E50" s="121">
        <f>C50*10</f>
        <v>200</v>
      </c>
      <c r="F50" s="127">
        <f>E50*2</f>
        <v>400</v>
      </c>
      <c r="G50" s="212"/>
    </row>
    <row r="51" spans="1:7" x14ac:dyDescent="0.25">
      <c r="A51" s="205"/>
      <c r="B51" s="120" t="s">
        <v>90</v>
      </c>
      <c r="C51" s="140">
        <v>30</v>
      </c>
      <c r="D51" s="208"/>
      <c r="E51" s="121">
        <f>C51*10</f>
        <v>300</v>
      </c>
      <c r="F51" s="127">
        <f>E51*2</f>
        <v>600</v>
      </c>
      <c r="G51" s="212"/>
    </row>
    <row r="52" spans="1:7" x14ac:dyDescent="0.25">
      <c r="A52" s="205"/>
      <c r="B52" s="120" t="s">
        <v>91</v>
      </c>
      <c r="C52" s="208">
        <v>40</v>
      </c>
      <c r="D52" s="208"/>
      <c r="E52" s="198">
        <f>C52*10</f>
        <v>400</v>
      </c>
      <c r="F52" s="200">
        <f>E52*2</f>
        <v>800</v>
      </c>
      <c r="G52" s="212"/>
    </row>
    <row r="53" spans="1:7" x14ac:dyDescent="0.25">
      <c r="A53" s="205"/>
      <c r="B53" s="120" t="s">
        <v>92</v>
      </c>
      <c r="C53" s="208"/>
      <c r="D53" s="208"/>
      <c r="E53" s="198"/>
      <c r="F53" s="200"/>
      <c r="G53" s="212"/>
    </row>
    <row r="54" spans="1:7" x14ac:dyDescent="0.25">
      <c r="A54" s="205"/>
      <c r="B54" s="120" t="s">
        <v>93</v>
      </c>
      <c r="C54" s="208">
        <v>60</v>
      </c>
      <c r="D54" s="208"/>
      <c r="E54" s="198">
        <f>C54*10</f>
        <v>600</v>
      </c>
      <c r="F54" s="200">
        <f>E54*2</f>
        <v>1200</v>
      </c>
      <c r="G54" s="212"/>
    </row>
    <row r="55" spans="1:7" ht="15.75" thickBot="1" x14ac:dyDescent="0.3">
      <c r="A55" s="206"/>
      <c r="B55" s="141" t="s">
        <v>94</v>
      </c>
      <c r="C55" s="209"/>
      <c r="D55" s="209"/>
      <c r="E55" s="199"/>
      <c r="F55" s="201"/>
      <c r="G55" s="212"/>
    </row>
    <row r="56" spans="1:7" ht="15" customHeight="1" x14ac:dyDescent="0.25">
      <c r="A56" s="202" t="s">
        <v>153</v>
      </c>
      <c r="B56" s="202"/>
      <c r="C56" s="203"/>
      <c r="D56" s="203"/>
      <c r="E56" s="203"/>
      <c r="F56" s="203"/>
    </row>
    <row r="57" spans="1:7" x14ac:dyDescent="0.25">
      <c r="A57" s="203"/>
      <c r="B57" s="203"/>
      <c r="C57" s="203"/>
      <c r="D57" s="203"/>
      <c r="E57" s="203"/>
      <c r="F57" s="203"/>
    </row>
    <row r="58" spans="1:7" x14ac:dyDescent="0.25">
      <c r="A58" s="203"/>
      <c r="B58" s="203"/>
      <c r="C58" s="203"/>
      <c r="D58" s="203"/>
      <c r="E58" s="203"/>
      <c r="F58" s="203"/>
    </row>
    <row r="59" spans="1:7" x14ac:dyDescent="0.25">
      <c r="A59" s="144"/>
      <c r="B59" s="144"/>
      <c r="C59" s="144"/>
      <c r="D59" s="144"/>
      <c r="E59" s="144"/>
      <c r="F59" s="144"/>
    </row>
    <row r="60" spans="1:7" ht="45" x14ac:dyDescent="0.25">
      <c r="A60" s="145" t="s">
        <v>154</v>
      </c>
      <c r="B60" s="121" t="s">
        <v>155</v>
      </c>
      <c r="C60" s="121" t="s">
        <v>156</v>
      </c>
      <c r="D60" s="121" t="s">
        <v>157</v>
      </c>
    </row>
    <row r="61" spans="1:7" x14ac:dyDescent="0.25">
      <c r="A61" s="145" t="s">
        <v>158</v>
      </c>
      <c r="B61" s="146">
        <v>14.1</v>
      </c>
      <c r="C61" s="121">
        <v>13.6</v>
      </c>
      <c r="D61" s="121" t="s">
        <v>159</v>
      </c>
    </row>
    <row r="62" spans="1:7" x14ac:dyDescent="0.25">
      <c r="A62" s="147" t="s">
        <v>160</v>
      </c>
      <c r="B62" s="146">
        <v>14.1</v>
      </c>
      <c r="C62" s="121">
        <v>13.6</v>
      </c>
      <c r="D62" s="121" t="s">
        <v>159</v>
      </c>
    </row>
    <row r="63" spans="1:7" x14ac:dyDescent="0.25">
      <c r="A63" s="145" t="s">
        <v>161</v>
      </c>
      <c r="B63" s="121">
        <v>14.4</v>
      </c>
      <c r="C63" s="121">
        <v>14.4</v>
      </c>
      <c r="D63" s="146">
        <v>12</v>
      </c>
    </row>
    <row r="64" spans="1:7" x14ac:dyDescent="0.25">
      <c r="A64" s="144"/>
      <c r="B64" s="148"/>
      <c r="C64" s="148"/>
      <c r="D64" s="149"/>
    </row>
    <row r="65" spans="5:8" x14ac:dyDescent="0.25">
      <c r="E65" s="144"/>
      <c r="F65" s="148"/>
      <c r="G65" s="148"/>
      <c r="H65" s="149"/>
    </row>
  </sheetData>
  <mergeCells count="69">
    <mergeCell ref="A5:A7"/>
    <mergeCell ref="D5:D7"/>
    <mergeCell ref="A1:B2"/>
    <mergeCell ref="C1:C2"/>
    <mergeCell ref="D1:F1"/>
    <mergeCell ref="A3:A4"/>
    <mergeCell ref="D3:D4"/>
    <mergeCell ref="E19:E20"/>
    <mergeCell ref="F19:F20"/>
    <mergeCell ref="A8:A11"/>
    <mergeCell ref="D8:D11"/>
    <mergeCell ref="A12:A13"/>
    <mergeCell ref="D12:D13"/>
    <mergeCell ref="A14:A18"/>
    <mergeCell ref="D14:D18"/>
    <mergeCell ref="C15:C16"/>
    <mergeCell ref="C17:C18"/>
    <mergeCell ref="A19:A20"/>
    <mergeCell ref="C19:C20"/>
    <mergeCell ref="D19:D20"/>
    <mergeCell ref="G26:G27"/>
    <mergeCell ref="G28:G29"/>
    <mergeCell ref="A21:A25"/>
    <mergeCell ref="C21:C23"/>
    <mergeCell ref="D21:D25"/>
    <mergeCell ref="E21:E25"/>
    <mergeCell ref="F21:F25"/>
    <mergeCell ref="G21:G23"/>
    <mergeCell ref="C24:C25"/>
    <mergeCell ref="G24:G25"/>
    <mergeCell ref="A26:A29"/>
    <mergeCell ref="C26:C28"/>
    <mergeCell ref="D26:D29"/>
    <mergeCell ref="E26:E28"/>
    <mergeCell ref="F26:F28"/>
    <mergeCell ref="G30:G33"/>
    <mergeCell ref="A34:A38"/>
    <mergeCell ref="C34:C37"/>
    <mergeCell ref="D34:D38"/>
    <mergeCell ref="E34:E38"/>
    <mergeCell ref="F34:F38"/>
    <mergeCell ref="G34:G38"/>
    <mergeCell ref="A39:A44"/>
    <mergeCell ref="C39:C42"/>
    <mergeCell ref="D39:D44"/>
    <mergeCell ref="E39:E42"/>
    <mergeCell ref="F39:F42"/>
    <mergeCell ref="G39:G43"/>
    <mergeCell ref="G45:G55"/>
    <mergeCell ref="C52:C53"/>
    <mergeCell ref="E52:E53"/>
    <mergeCell ref="F52:F53"/>
    <mergeCell ref="C54:C55"/>
    <mergeCell ref="E54:E55"/>
    <mergeCell ref="F54:F55"/>
    <mergeCell ref="A56:F58"/>
    <mergeCell ref="E15:E16"/>
    <mergeCell ref="F15:F16"/>
    <mergeCell ref="E17:E18"/>
    <mergeCell ref="F17:F18"/>
    <mergeCell ref="A45:A55"/>
    <mergeCell ref="C45:C48"/>
    <mergeCell ref="D45:D55"/>
    <mergeCell ref="E45:E48"/>
    <mergeCell ref="F45:F48"/>
    <mergeCell ref="A30:A33"/>
    <mergeCell ref="D30:D33"/>
    <mergeCell ref="E30:E31"/>
    <mergeCell ref="F30:F3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H8" sqref="H8"/>
    </sheetView>
  </sheetViews>
  <sheetFormatPr defaultRowHeight="17.25" x14ac:dyDescent="0.3"/>
  <cols>
    <col min="2" max="2" width="9.88671875" customWidth="1"/>
    <col min="3" max="7" width="7.88671875" customWidth="1"/>
    <col min="8" max="9" width="8.77734375" customWidth="1"/>
    <col min="10" max="10" width="8.77734375" hidden="1" customWidth="1"/>
    <col min="11" max="11" width="16" hidden="1" customWidth="1"/>
    <col min="12" max="12" width="8.77734375" hidden="1" customWidth="1"/>
    <col min="13" max="13" width="9.5546875" customWidth="1"/>
  </cols>
  <sheetData>
    <row r="1" spans="1:13" x14ac:dyDescent="0.3">
      <c r="A1" s="160" t="s">
        <v>37</v>
      </c>
      <c r="B1" s="160"/>
      <c r="C1" s="160"/>
      <c r="D1" s="160"/>
      <c r="E1" s="160"/>
      <c r="F1" s="160"/>
      <c r="G1" s="160"/>
      <c r="H1" s="160"/>
      <c r="I1" s="160"/>
    </row>
    <row r="2" spans="1:13" x14ac:dyDescent="0.3">
      <c r="A2" s="12" t="s">
        <v>16</v>
      </c>
      <c r="B2" s="16"/>
      <c r="C2" s="11"/>
      <c r="D2" s="11"/>
      <c r="E2" s="11"/>
      <c r="F2" s="11"/>
      <c r="G2" s="11"/>
      <c r="H2" s="11"/>
      <c r="I2" s="11"/>
    </row>
    <row r="3" spans="1:13" x14ac:dyDescent="0.3">
      <c r="B3" s="7" t="s">
        <v>6</v>
      </c>
      <c r="C3" s="9">
        <v>250</v>
      </c>
      <c r="D3" s="1" t="s">
        <v>5</v>
      </c>
    </row>
    <row r="5" spans="1:13" x14ac:dyDescent="0.3">
      <c r="A5" s="161" t="s">
        <v>3</v>
      </c>
      <c r="B5" s="162" t="s">
        <v>8</v>
      </c>
      <c r="C5" s="168" t="s">
        <v>4</v>
      </c>
      <c r="D5" s="168"/>
      <c r="E5" s="168"/>
      <c r="F5" s="168"/>
      <c r="G5" s="169"/>
      <c r="H5" s="163" t="s">
        <v>15</v>
      </c>
      <c r="I5" s="166" t="s">
        <v>36</v>
      </c>
      <c r="J5" s="2" t="s">
        <v>0</v>
      </c>
      <c r="K5" t="s">
        <v>1</v>
      </c>
      <c r="L5" t="s">
        <v>2</v>
      </c>
      <c r="M5" s="156" t="s">
        <v>40</v>
      </c>
    </row>
    <row r="6" spans="1:13" x14ac:dyDescent="0.3">
      <c r="A6" s="161"/>
      <c r="B6" s="162"/>
      <c r="C6" s="4">
        <v>55</v>
      </c>
      <c r="D6" s="4">
        <v>75</v>
      </c>
      <c r="E6" s="4">
        <v>100</v>
      </c>
      <c r="F6" s="3">
        <v>150</v>
      </c>
      <c r="G6" s="4">
        <v>200</v>
      </c>
      <c r="H6" s="164"/>
      <c r="I6" s="166"/>
      <c r="J6" s="2"/>
      <c r="K6" s="2">
        <v>0.8</v>
      </c>
      <c r="L6" s="2">
        <v>1</v>
      </c>
      <c r="M6" s="156"/>
    </row>
    <row r="7" spans="1:13" ht="17.25" customHeight="1" x14ac:dyDescent="0.3">
      <c r="A7" s="161"/>
      <c r="B7" s="162"/>
      <c r="C7" s="170" t="s">
        <v>7</v>
      </c>
      <c r="D7" s="171"/>
      <c r="E7" s="171"/>
      <c r="F7" s="171"/>
      <c r="G7" s="172"/>
      <c r="H7" s="165"/>
      <c r="I7" s="166"/>
      <c r="J7" s="2"/>
      <c r="K7" s="2"/>
      <c r="L7" s="2"/>
      <c r="M7" s="156"/>
    </row>
    <row r="8" spans="1:13" x14ac:dyDescent="0.3">
      <c r="A8" s="8" t="s">
        <v>28</v>
      </c>
      <c r="B8" s="10">
        <v>300</v>
      </c>
      <c r="C8" s="14">
        <f>IF($C$3&gt;$B$8,"-",(C6*12*$H$8*$J$8*$K$6*$L$6/$C$3)*60/1440)</f>
        <v>8.3600000000000008E-2</v>
      </c>
      <c r="D8" s="14">
        <f>IF($C$3&gt;$B$8,"-",(D6*12*$H$8*$J$8*$K$6*$L$6/$C$3)*60/1440)</f>
        <v>0.11400000000000002</v>
      </c>
      <c r="E8" s="14">
        <f>IF($C$3&gt;$B$8,"-",(E6*12*$H$8*$J$8*$K$6*$L$6/$C$3)*60/1440)</f>
        <v>0.152</v>
      </c>
      <c r="F8" s="14">
        <f>IF($C$3&gt;$B$8,"-",(F6*12*$H$8*$J$8*$K$6*$L$6/$C$3)*60/1440)</f>
        <v>0.22800000000000004</v>
      </c>
      <c r="G8" s="14">
        <f t="shared" ref="G8" si="0">IF($C$3&gt;$B$8,"-",(G6*12*$H$8*$J$8*$K$6*$L$6/$C$3)*60/1440)</f>
        <v>0.30399999999999999</v>
      </c>
      <c r="H8" s="9">
        <v>1</v>
      </c>
      <c r="I8" s="17" t="s">
        <v>18</v>
      </c>
      <c r="J8" s="2">
        <v>0.95</v>
      </c>
      <c r="K8" s="2"/>
      <c r="L8" s="2"/>
      <c r="M8" s="13">
        <v>200</v>
      </c>
    </row>
    <row r="9" spans="1:13" x14ac:dyDescent="0.3">
      <c r="A9" s="8" t="s">
        <v>29</v>
      </c>
      <c r="B9" s="10">
        <v>500</v>
      </c>
      <c r="C9" s="14">
        <f>IF($C$3&gt;$B$9,"-",(C6*12*$H$9*$J$9*$K$6*$L$6/$C$3)*60/1440)</f>
        <v>8.3600000000000008E-2</v>
      </c>
      <c r="D9" s="14">
        <f>IF($C$3&gt;$B$9,"-",(D6*12*$H$9*$J$9*$K$6*$L$6/$C$3)*60/1440)</f>
        <v>0.11400000000000002</v>
      </c>
      <c r="E9" s="14">
        <f>IF($C$3&gt;$B$9,"-",(E6*12*$H$9*$J$9*$K$6*$L$6/$C$3)*60/1440)</f>
        <v>0.152</v>
      </c>
      <c r="F9" s="14">
        <f>IF($C$3&gt;$B$9,"-",(F6*12*$H$9*$J$9*$K$6*$L$6/$C$3)*60/1440)</f>
        <v>0.22800000000000004</v>
      </c>
      <c r="G9" s="14">
        <f>IF($C$3&gt;$B$9,"-",(G6*12*$H$9*$J$9*$K$6*$L$6/$C$3)*60/1440)</f>
        <v>0.30399999999999999</v>
      </c>
      <c r="H9" s="9">
        <v>1</v>
      </c>
      <c r="I9" s="17" t="s">
        <v>18</v>
      </c>
      <c r="J9" s="2">
        <v>0.95</v>
      </c>
      <c r="K9" s="2"/>
      <c r="L9" s="2"/>
      <c r="M9" s="13">
        <v>200</v>
      </c>
    </row>
    <row r="10" spans="1:13" x14ac:dyDescent="0.3">
      <c r="A10" s="8" t="s">
        <v>30</v>
      </c>
      <c r="B10" s="10">
        <v>700</v>
      </c>
      <c r="C10" s="14">
        <f>IF($C$3&gt;$B$10,"-",(C6*12*$H$10*$J$10*$K$6*$L$6/$C$3)*60/1440)</f>
        <v>8.3600000000000008E-2</v>
      </c>
      <c r="D10" s="14">
        <f>IF($C$3&gt;$B$10,"-",(D6*12*$H$10*$J$10*$K$6*$L$6/$C$3)*60/1440)</f>
        <v>0.11400000000000002</v>
      </c>
      <c r="E10" s="14">
        <f>IF($C$3&gt;$B$10,"-",(E6*12*$H$10*$J$10*$K$6*$L$6/$C$3)*60/1440)</f>
        <v>0.152</v>
      </c>
      <c r="F10" s="14">
        <f>IF($C$3&gt;$B$10,"-",(F6*12*$H$10*$J$10*$K$6*$L$6/$C$3)*60/1440)</f>
        <v>0.22800000000000004</v>
      </c>
      <c r="G10" s="14">
        <f>IF($C$3&gt;$B$10,"-",(G6*12*$H$10*$J$10*$K$6*$L$6/$C$3)*60/1440)</f>
        <v>0.30399999999999999</v>
      </c>
      <c r="H10" s="9">
        <v>1</v>
      </c>
      <c r="I10" s="17" t="s">
        <v>18</v>
      </c>
      <c r="J10" s="2">
        <v>0.95</v>
      </c>
      <c r="K10" s="2"/>
      <c r="L10" s="2"/>
      <c r="M10" s="13">
        <v>400</v>
      </c>
    </row>
    <row r="11" spans="1:13" x14ac:dyDescent="0.3">
      <c r="A11" s="8" t="s">
        <v>31</v>
      </c>
      <c r="B11" s="10">
        <v>1100</v>
      </c>
      <c r="C11" s="14">
        <f>IF($C$3&gt;$B$11,"-",(C6*12*$H$11*$J$11*$K$6*$L$6/$C$3)*60/1440)</f>
        <v>8.3600000000000008E-2</v>
      </c>
      <c r="D11" s="14">
        <f>IF($C$3&gt;$B$11,"-",(D6*12*$H$11*$J$11*$K$6*$L$6/$C$3)*60/1440)</f>
        <v>0.11400000000000002</v>
      </c>
      <c r="E11" s="14">
        <f>IF($C$3&gt;$B$11,"-",(E6*12*$H$11*$J$11*$K$6*$L$6/$C$3)*60/1440)</f>
        <v>0.152</v>
      </c>
      <c r="F11" s="14">
        <f>IF($C$3&gt;$B$11,"-",(F6*12*$H$11*$J$11*$K$6*$L$6/$C$3)*60/1440)</f>
        <v>0.22800000000000004</v>
      </c>
      <c r="G11" s="14">
        <f>IF($C$3&gt;$B$11,"-",(G6*12*$H$11*$J$11*$K$6*$L$6/$C$3)*60/1440)</f>
        <v>0.30399999999999999</v>
      </c>
      <c r="H11" s="9">
        <v>1</v>
      </c>
      <c r="I11" s="17" t="s">
        <v>18</v>
      </c>
      <c r="J11" s="2">
        <v>0.95</v>
      </c>
      <c r="K11" s="2"/>
      <c r="L11" s="2"/>
      <c r="M11" s="13">
        <v>400</v>
      </c>
    </row>
    <row r="12" spans="1:13" x14ac:dyDescent="0.3">
      <c r="A12" s="8" t="s">
        <v>32</v>
      </c>
      <c r="B12" s="10">
        <v>1200</v>
      </c>
      <c r="C12" s="14">
        <f>IF($C$3&gt;$B$12,"-",(C6*12*$H$12*$J$12*$K$6*$L$6/$C$3)*60/1440)</f>
        <v>8.3600000000000008E-2</v>
      </c>
      <c r="D12" s="14">
        <f>IF($C$3&gt;$B$12,"-",(D6*12*$H$12*$J$12*$K$6*$L$6/$C$3)*60/1440)</f>
        <v>0.11400000000000002</v>
      </c>
      <c r="E12" s="14">
        <f>IF($C$3&gt;$B$12,"-",(E6*12*$H$12*$J$12*$K$6*$L$6/$C$3)*60/1440)</f>
        <v>0.152</v>
      </c>
      <c r="F12" s="14">
        <f>IF($C$3&gt;$B$12,"-",(F6*12*$H$12*$J$12*$K$6*$L$6/$C$3)*60/1440)</f>
        <v>0.22800000000000004</v>
      </c>
      <c r="G12" s="14">
        <f>IF($C$3&gt;$B$12,"-",(G6*12*$H$12*$J$12*$K$6*$L$6/$C$3)*60/1440)</f>
        <v>0.30399999999999999</v>
      </c>
      <c r="H12" s="9">
        <v>1</v>
      </c>
      <c r="I12" s="17" t="s">
        <v>18</v>
      </c>
      <c r="J12" s="2">
        <v>0.95</v>
      </c>
      <c r="K12" s="2"/>
      <c r="L12" s="2"/>
      <c r="M12" s="13">
        <v>400</v>
      </c>
    </row>
    <row r="13" spans="1:13" x14ac:dyDescent="0.3">
      <c r="A13" s="8" t="s">
        <v>33</v>
      </c>
      <c r="B13" s="10">
        <v>1600</v>
      </c>
      <c r="C13" s="14">
        <f>IF($C$3&gt;$B$13,"-",(C6*12*$H$13*$J$12*$K$6*$L$6/$C$3)*60/1440)</f>
        <v>8.3600000000000008E-2</v>
      </c>
      <c r="D13" s="14">
        <f>IF($C$3&gt;$B$13,"-",(D6*12*$H$13*$J$12*$K$6*$L$6/$C$3)*60/1440)</f>
        <v>0.11400000000000002</v>
      </c>
      <c r="E13" s="14">
        <f>IF($C$3&gt;$B$13,"-",(E6*12*$H$13*$J$12*$K$6*$L$6/$C$3)*60/1440)</f>
        <v>0.152</v>
      </c>
      <c r="F13" s="14">
        <f>IF($C$3&gt;$B$13,"-",(F6*12*$H$13*$J$12*$K$6*$L$6/$C$3)*60/1440)</f>
        <v>0.22800000000000004</v>
      </c>
      <c r="G13" s="14">
        <f>IF($C$3&gt;$B$13,"-",(G6*12*$H$13*$J$12*$K$6*$L$6/$C$3)*60/1440)</f>
        <v>0.30399999999999999</v>
      </c>
      <c r="H13" s="9">
        <v>1</v>
      </c>
      <c r="I13" s="17" t="s">
        <v>18</v>
      </c>
      <c r="J13" s="2">
        <v>0.95</v>
      </c>
      <c r="M13" s="13">
        <v>400</v>
      </c>
    </row>
    <row r="14" spans="1:13" x14ac:dyDescent="0.3">
      <c r="A14" s="8" t="s">
        <v>34</v>
      </c>
      <c r="B14" s="10">
        <v>2400</v>
      </c>
      <c r="C14" s="14">
        <f>IF($C$3&gt;$B$14,"-",(C6*12*$H$14*$J$14*$K$6*$L$6/$C$3)*60/1440)</f>
        <v>0.16720000000000002</v>
      </c>
      <c r="D14" s="14">
        <f>IF($C$3&gt;$B$14,"-",(D6*12*$H$14*$J$14*$K$6*$L$6/$C$3)*60/1440)</f>
        <v>0.22800000000000004</v>
      </c>
      <c r="E14" s="14">
        <f>IF($C$3&gt;$B$14,"-",(E6*12*$H$14*$J$14*$K$6*$L$6/$C$3)*60/1440)</f>
        <v>0.30399999999999999</v>
      </c>
      <c r="F14" s="14">
        <f>IF($C$3&gt;$B$14,"-",(F6*12*$H$14*$J$14*$K$6*$L$6/$C$3)*60/1440)</f>
        <v>0.45600000000000007</v>
      </c>
      <c r="G14" s="14">
        <f>IF($C$3&gt;$B$14,"-",(G6*12*$H$14*$J$14*$K$6*$L$6/$C$3)*60/1440)</f>
        <v>0.60799999999999998</v>
      </c>
      <c r="H14" s="9">
        <v>2</v>
      </c>
      <c r="I14" s="17" t="s">
        <v>19</v>
      </c>
      <c r="J14" s="2">
        <v>0.95</v>
      </c>
      <c r="M14" s="13">
        <v>400</v>
      </c>
    </row>
    <row r="15" spans="1:13" x14ac:dyDescent="0.3">
      <c r="A15" s="8" t="s">
        <v>35</v>
      </c>
      <c r="B15" s="10">
        <v>3500</v>
      </c>
      <c r="C15" s="14">
        <f>IF($C$3&gt;$B$15,"-",(C6*12*$H$15*$J$15*$K$6*$L$6/$C$3)*60/1440)</f>
        <v>0.16720000000000002</v>
      </c>
      <c r="D15" s="14">
        <f>IF($C$3&gt;$B$15,"-",(D6*12*$H$15*$J$15*$K$6*$L$6/$C$3)*60/1440)</f>
        <v>0.22800000000000004</v>
      </c>
      <c r="E15" s="14">
        <f>IF($C$3&gt;$B$15,"-",(E6*12*$H$15*$J$15*$K$6*$L$6/$C$3)*60/1440)</f>
        <v>0.30399999999999999</v>
      </c>
      <c r="F15" s="14">
        <f>IF($C$3&gt;$B$15,"-",(F6*12*$H$15*$J$15*$K$6*$L$6/$C$3)*60/1440)</f>
        <v>0.45600000000000007</v>
      </c>
      <c r="G15" s="14">
        <f>IF($C$3&gt;$B$15,"-",(G6*12*$H$15*$J$15*$K$6*$L$6/$C$3)*60/1440)</f>
        <v>0.60799999999999998</v>
      </c>
      <c r="H15" s="9">
        <v>2</v>
      </c>
      <c r="I15" s="17" t="s">
        <v>19</v>
      </c>
      <c r="J15" s="2">
        <v>0.95</v>
      </c>
      <c r="M15" s="13">
        <v>800</v>
      </c>
    </row>
  </sheetData>
  <mergeCells count="8">
    <mergeCell ref="I5:I7"/>
    <mergeCell ref="A1:I1"/>
    <mergeCell ref="M5:M7"/>
    <mergeCell ref="C5:G5"/>
    <mergeCell ref="C7:G7"/>
    <mergeCell ref="A5:A7"/>
    <mergeCell ref="B5:B7"/>
    <mergeCell ref="H5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C24" sqref="C24"/>
    </sheetView>
  </sheetViews>
  <sheetFormatPr defaultRowHeight="17.25" x14ac:dyDescent="0.3"/>
  <cols>
    <col min="1" max="1" width="12.44140625" customWidth="1"/>
    <col min="2" max="2" width="9.5546875" customWidth="1"/>
    <col min="3" max="3" width="9.109375" bestFit="1" customWidth="1"/>
    <col min="4" max="7" width="7.5546875" customWidth="1"/>
    <col min="8" max="9" width="8.109375" bestFit="1" customWidth="1"/>
    <col min="10" max="12" width="8.77734375" customWidth="1"/>
    <col min="13" max="13" width="16" customWidth="1"/>
    <col min="14" max="15" width="8.77734375" customWidth="1"/>
  </cols>
  <sheetData>
    <row r="1" spans="1:18" x14ac:dyDescent="0.3">
      <c r="A1" s="160" t="s">
        <v>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8" x14ac:dyDescent="0.3">
      <c r="A2" s="12" t="s">
        <v>16</v>
      </c>
      <c r="B2" s="16"/>
      <c r="C2" s="16"/>
      <c r="D2" s="11"/>
      <c r="E2" s="11"/>
      <c r="F2" s="11"/>
      <c r="G2" s="11"/>
      <c r="H2" s="43"/>
      <c r="I2" s="11"/>
      <c r="J2" s="11"/>
      <c r="K2" s="11"/>
      <c r="L2" s="11"/>
    </row>
    <row r="3" spans="1:18" x14ac:dyDescent="0.3">
      <c r="B3" s="173" t="s">
        <v>6</v>
      </c>
      <c r="C3" s="174"/>
      <c r="D3" s="9">
        <v>250</v>
      </c>
      <c r="E3" s="1" t="s">
        <v>5</v>
      </c>
    </row>
    <row r="5" spans="1:18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9"/>
      <c r="J5" s="163" t="s">
        <v>15</v>
      </c>
      <c r="K5" s="166" t="s">
        <v>36</v>
      </c>
      <c r="L5" s="2" t="s">
        <v>0</v>
      </c>
      <c r="M5" t="s">
        <v>1</v>
      </c>
      <c r="N5" t="s">
        <v>2</v>
      </c>
      <c r="O5" s="156" t="s">
        <v>40</v>
      </c>
    </row>
    <row r="6" spans="1:18" ht="17.25" customHeight="1" x14ac:dyDescent="0.3">
      <c r="A6" s="161"/>
      <c r="B6" s="162"/>
      <c r="C6" s="21">
        <v>33</v>
      </c>
      <c r="D6" s="4">
        <v>40</v>
      </c>
      <c r="E6" s="4">
        <v>55</v>
      </c>
      <c r="F6" s="4">
        <v>75</v>
      </c>
      <c r="G6" s="4">
        <v>100</v>
      </c>
      <c r="H6" s="4">
        <v>150</v>
      </c>
      <c r="I6" s="4">
        <v>200</v>
      </c>
      <c r="J6" s="164"/>
      <c r="K6" s="166"/>
      <c r="L6" s="2"/>
      <c r="M6" s="2">
        <v>0.8</v>
      </c>
      <c r="N6" s="2">
        <v>1</v>
      </c>
      <c r="O6" s="156"/>
    </row>
    <row r="7" spans="1:18" x14ac:dyDescent="0.3">
      <c r="A7" s="161"/>
      <c r="B7" s="162"/>
      <c r="C7" s="23"/>
      <c r="D7" s="170" t="s">
        <v>7</v>
      </c>
      <c r="E7" s="171"/>
      <c r="F7" s="171"/>
      <c r="G7" s="171"/>
      <c r="H7" s="171"/>
      <c r="I7" s="172"/>
      <c r="J7" s="165"/>
      <c r="K7" s="166"/>
      <c r="L7" s="2"/>
      <c r="M7" s="2"/>
      <c r="N7" s="2"/>
      <c r="O7" s="156"/>
    </row>
    <row r="8" spans="1:18" x14ac:dyDescent="0.3">
      <c r="A8" s="15" t="s">
        <v>42</v>
      </c>
      <c r="B8" s="10">
        <v>300</v>
      </c>
      <c r="C8" s="14">
        <f t="shared" ref="C8:I8" si="0">IF($D$3&gt;$B$8,"-",(C6*12*$J$8*$L$8*$M$6*$N$6/$D$3)*60/1440)</f>
        <v>5.0160000000000003E-2</v>
      </c>
      <c r="D8" s="14">
        <f t="shared" si="0"/>
        <v>6.0800000000000007E-2</v>
      </c>
      <c r="E8" s="14">
        <f t="shared" si="0"/>
        <v>8.3600000000000008E-2</v>
      </c>
      <c r="F8" s="14">
        <f t="shared" si="0"/>
        <v>0.11400000000000002</v>
      </c>
      <c r="G8" s="14">
        <f t="shared" si="0"/>
        <v>0.152</v>
      </c>
      <c r="H8" s="14">
        <f t="shared" si="0"/>
        <v>0.22800000000000004</v>
      </c>
      <c r="I8" s="14">
        <f t="shared" si="0"/>
        <v>0.30399999999999999</v>
      </c>
      <c r="J8" s="9">
        <v>1</v>
      </c>
      <c r="K8" s="17" t="s">
        <v>18</v>
      </c>
      <c r="L8" s="2">
        <v>0.95</v>
      </c>
      <c r="M8" s="2"/>
      <c r="N8" s="2"/>
      <c r="O8" s="13">
        <v>200</v>
      </c>
    </row>
    <row r="9" spans="1:18" x14ac:dyDescent="0.3">
      <c r="A9" s="15" t="s">
        <v>43</v>
      </c>
      <c r="B9" s="10">
        <v>600</v>
      </c>
      <c r="C9" s="14">
        <f t="shared" ref="C9:I9" si="1">IF($D$3&gt;$B$9,"-",(C6*12*$J$9*$L$9*$M$6*$N$6/$D$3)*60/1440)</f>
        <v>5.0160000000000003E-2</v>
      </c>
      <c r="D9" s="14">
        <f t="shared" si="1"/>
        <v>6.0800000000000007E-2</v>
      </c>
      <c r="E9" s="14">
        <f>IF($D$3&gt;$B$9,"-",(E6*12*$J$9*$L$9*$M$6*$N$6/$D$3)*60/1440)</f>
        <v>8.3600000000000008E-2</v>
      </c>
      <c r="F9" s="14">
        <f t="shared" si="1"/>
        <v>0.11400000000000002</v>
      </c>
      <c r="G9" s="14">
        <f t="shared" si="1"/>
        <v>0.152</v>
      </c>
      <c r="H9" s="14">
        <f t="shared" si="1"/>
        <v>0.22800000000000004</v>
      </c>
      <c r="I9" s="14">
        <f t="shared" si="1"/>
        <v>0.30399999999999999</v>
      </c>
      <c r="J9" s="9">
        <v>1</v>
      </c>
      <c r="K9" s="17" t="s">
        <v>18</v>
      </c>
      <c r="L9" s="2">
        <v>0.95</v>
      </c>
      <c r="M9" s="2"/>
      <c r="N9" s="2"/>
      <c r="O9" s="13">
        <v>400</v>
      </c>
    </row>
    <row r="10" spans="1:18" x14ac:dyDescent="0.3">
      <c r="A10" s="15" t="s">
        <v>44</v>
      </c>
      <c r="B10" s="10">
        <v>800</v>
      </c>
      <c r="C10" s="14">
        <f t="shared" ref="C10:I10" si="2">IF($D$3&gt;$B$10,"-",(C6*12*$J$10*$L$10*$M$6*$N$6/$D$3)*60/1440)</f>
        <v>5.0160000000000003E-2</v>
      </c>
      <c r="D10" s="14">
        <f t="shared" si="2"/>
        <v>6.0800000000000007E-2</v>
      </c>
      <c r="E10" s="14">
        <f t="shared" si="2"/>
        <v>8.3600000000000008E-2</v>
      </c>
      <c r="F10" s="14">
        <f t="shared" si="2"/>
        <v>0.11400000000000002</v>
      </c>
      <c r="G10" s="14">
        <f t="shared" si="2"/>
        <v>0.152</v>
      </c>
      <c r="H10" s="14">
        <f t="shared" si="2"/>
        <v>0.22800000000000004</v>
      </c>
      <c r="I10" s="14">
        <f t="shared" si="2"/>
        <v>0.30399999999999999</v>
      </c>
      <c r="J10" s="9">
        <v>1</v>
      </c>
      <c r="K10" s="17" t="s">
        <v>18</v>
      </c>
      <c r="L10" s="2">
        <v>0.95</v>
      </c>
      <c r="M10" s="2"/>
      <c r="N10" s="2"/>
      <c r="O10" s="13">
        <v>500</v>
      </c>
    </row>
    <row r="11" spans="1:18" x14ac:dyDescent="0.3">
      <c r="A11" s="15" t="s">
        <v>41</v>
      </c>
      <c r="B11" s="10">
        <v>1000</v>
      </c>
      <c r="C11" s="14">
        <f t="shared" ref="C11:I11" si="3">IF($D$3&gt;$B$11,"-",(C6*12*$J$11*$L$11*$M$6*$N$6/$D$3)*60/1440)</f>
        <v>5.0160000000000003E-2</v>
      </c>
      <c r="D11" s="14">
        <f t="shared" si="3"/>
        <v>6.0800000000000007E-2</v>
      </c>
      <c r="E11" s="14">
        <f t="shared" si="3"/>
        <v>8.3600000000000008E-2</v>
      </c>
      <c r="F11" s="14">
        <f t="shared" si="3"/>
        <v>0.11400000000000002</v>
      </c>
      <c r="G11" s="14">
        <f t="shared" si="3"/>
        <v>0.152</v>
      </c>
      <c r="H11" s="14">
        <f t="shared" si="3"/>
        <v>0.22800000000000004</v>
      </c>
      <c r="I11" s="14">
        <f t="shared" si="3"/>
        <v>0.30399999999999999</v>
      </c>
      <c r="J11" s="9">
        <v>1</v>
      </c>
      <c r="K11" s="17" t="s">
        <v>18</v>
      </c>
      <c r="L11" s="2">
        <v>0.95</v>
      </c>
      <c r="M11" s="2"/>
      <c r="N11" s="2"/>
      <c r="O11" s="13">
        <v>600</v>
      </c>
    </row>
    <row r="12" spans="1:18" x14ac:dyDescent="0.3">
      <c r="B12" s="6"/>
      <c r="C12" s="6"/>
    </row>
    <row r="13" spans="1:18" x14ac:dyDescent="0.3">
      <c r="B13" s="6"/>
      <c r="C13" s="6"/>
    </row>
    <row r="14" spans="1:18" x14ac:dyDescent="0.3">
      <c r="A14" s="101"/>
      <c r="B14" s="102"/>
      <c r="C14" s="103"/>
      <c r="D14" s="103"/>
      <c r="E14" s="104" t="s">
        <v>119</v>
      </c>
      <c r="F14" s="103"/>
      <c r="G14" s="103"/>
      <c r="H14" s="103"/>
      <c r="I14" s="103"/>
      <c r="J14" s="105"/>
      <c r="K14" s="102"/>
      <c r="L14" s="102"/>
      <c r="M14" s="102"/>
      <c r="N14" s="102"/>
      <c r="O14" s="106"/>
      <c r="P14" s="5"/>
      <c r="Q14" s="5"/>
      <c r="R14" s="107"/>
    </row>
    <row r="15" spans="1:18" x14ac:dyDescent="0.3">
      <c r="A15" s="108" t="s">
        <v>16</v>
      </c>
      <c r="B15" s="109"/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6"/>
      <c r="N15" s="6"/>
      <c r="O15" s="6"/>
      <c r="P15" s="6"/>
      <c r="Q15" s="6"/>
      <c r="R15" s="91"/>
    </row>
    <row r="16" spans="1:18" x14ac:dyDescent="0.3">
      <c r="A16" s="89"/>
      <c r="B16" s="173" t="s">
        <v>6</v>
      </c>
      <c r="C16" s="174"/>
      <c r="D16" s="9">
        <v>300</v>
      </c>
      <c r="E16" s="90" t="s">
        <v>5</v>
      </c>
      <c r="F16" s="6" t="s">
        <v>46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1"/>
    </row>
    <row r="17" spans="1:18" x14ac:dyDescent="0.3">
      <c r="A17" s="8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91"/>
    </row>
    <row r="18" spans="1:18" ht="17.25" customHeight="1" x14ac:dyDescent="0.3">
      <c r="A18" s="161" t="s">
        <v>3</v>
      </c>
      <c r="B18" s="162" t="s">
        <v>8</v>
      </c>
      <c r="C18" s="167" t="s">
        <v>114</v>
      </c>
      <c r="D18" s="168"/>
      <c r="E18" s="168"/>
      <c r="F18" s="168"/>
      <c r="G18" s="168"/>
      <c r="H18" s="168"/>
      <c r="I18" s="169"/>
      <c r="J18" s="163" t="s">
        <v>15</v>
      </c>
      <c r="K18" s="175" t="s">
        <v>36</v>
      </c>
      <c r="L18" s="92" t="s">
        <v>0</v>
      </c>
      <c r="M18" s="6" t="s">
        <v>1</v>
      </c>
      <c r="N18" s="6" t="s">
        <v>2</v>
      </c>
      <c r="O18" s="156" t="s">
        <v>40</v>
      </c>
      <c r="P18" s="6"/>
      <c r="Q18" s="6"/>
      <c r="R18" s="91"/>
    </row>
    <row r="19" spans="1:18" ht="17.25" customHeight="1" x14ac:dyDescent="0.3">
      <c r="A19" s="161"/>
      <c r="B19" s="162"/>
      <c r="C19" s="88">
        <v>33</v>
      </c>
      <c r="D19" s="4">
        <v>40</v>
      </c>
      <c r="E19" s="4">
        <v>55</v>
      </c>
      <c r="F19" s="4">
        <v>75</v>
      </c>
      <c r="G19" s="4">
        <v>100</v>
      </c>
      <c r="H19" s="4">
        <v>150</v>
      </c>
      <c r="I19" s="4">
        <v>200</v>
      </c>
      <c r="J19" s="164"/>
      <c r="K19" s="175"/>
      <c r="L19" s="92"/>
      <c r="M19" s="92">
        <v>1</v>
      </c>
      <c r="N19" s="92">
        <v>1</v>
      </c>
      <c r="O19" s="156"/>
      <c r="P19" s="6"/>
      <c r="Q19" s="6"/>
      <c r="R19" s="91"/>
    </row>
    <row r="20" spans="1:18" x14ac:dyDescent="0.3">
      <c r="A20" s="161"/>
      <c r="B20" s="162"/>
      <c r="C20" s="23"/>
      <c r="D20" s="170" t="s">
        <v>7</v>
      </c>
      <c r="E20" s="171"/>
      <c r="F20" s="171"/>
      <c r="G20" s="171"/>
      <c r="H20" s="171"/>
      <c r="I20" s="172"/>
      <c r="J20" s="165"/>
      <c r="K20" s="175"/>
      <c r="L20" s="92"/>
      <c r="M20" s="92"/>
      <c r="N20" s="92"/>
      <c r="O20" s="156"/>
      <c r="P20" s="6"/>
      <c r="Q20" s="6"/>
      <c r="R20" s="91"/>
    </row>
    <row r="21" spans="1:18" x14ac:dyDescent="0.3">
      <c r="A21" s="93" t="s">
        <v>42</v>
      </c>
      <c r="B21" s="27">
        <v>300</v>
      </c>
      <c r="C21" s="94">
        <f t="shared" ref="C21:I21" si="4">IF($D$16&gt;$B$21,"-",(C19*12*$J$21*$L$21*$M$19*$N$19/$D$16)*60/1280)</f>
        <v>5.8781249999999993E-2</v>
      </c>
      <c r="D21" s="94">
        <f t="shared" si="4"/>
        <v>7.1250000000000008E-2</v>
      </c>
      <c r="E21" s="94">
        <f t="shared" si="4"/>
        <v>9.7968749999999993E-2</v>
      </c>
      <c r="F21" s="94">
        <f t="shared" si="4"/>
        <v>0.13359375000000001</v>
      </c>
      <c r="G21" s="94">
        <f t="shared" si="4"/>
        <v>0.17812500000000001</v>
      </c>
      <c r="H21" s="94">
        <f t="shared" si="4"/>
        <v>0.26718750000000002</v>
      </c>
      <c r="I21" s="94">
        <f t="shared" si="4"/>
        <v>0.35625000000000001</v>
      </c>
      <c r="J21" s="9">
        <v>1</v>
      </c>
      <c r="K21" s="27" t="s">
        <v>18</v>
      </c>
      <c r="L21" s="92">
        <v>0.95</v>
      </c>
      <c r="M21" s="92"/>
      <c r="N21" s="92"/>
      <c r="O21" s="13">
        <v>200</v>
      </c>
      <c r="P21" s="6"/>
      <c r="Q21" s="6"/>
      <c r="R21" s="91"/>
    </row>
    <row r="22" spans="1:18" x14ac:dyDescent="0.3">
      <c r="A22" s="93" t="s">
        <v>43</v>
      </c>
      <c r="B22" s="27">
        <v>600</v>
      </c>
      <c r="C22" s="94">
        <f t="shared" ref="C22:I22" si="5">IF($D$16&gt;$B$22,"-",(C19*12*$J$22*$L$21*$M$19*$N$19/$D$16)*60/1280)</f>
        <v>5.8781249999999993E-2</v>
      </c>
      <c r="D22" s="94">
        <f t="shared" si="5"/>
        <v>7.1250000000000008E-2</v>
      </c>
      <c r="E22" s="94">
        <f t="shared" si="5"/>
        <v>9.7968749999999993E-2</v>
      </c>
      <c r="F22" s="94">
        <f t="shared" si="5"/>
        <v>0.13359375000000001</v>
      </c>
      <c r="G22" s="94">
        <f t="shared" si="5"/>
        <v>0.17812500000000001</v>
      </c>
      <c r="H22" s="94">
        <f t="shared" si="5"/>
        <v>0.26718750000000002</v>
      </c>
      <c r="I22" s="94">
        <f t="shared" si="5"/>
        <v>0.35625000000000001</v>
      </c>
      <c r="J22" s="9">
        <v>1</v>
      </c>
      <c r="K22" s="27" t="s">
        <v>18</v>
      </c>
      <c r="L22" s="92">
        <v>0.95</v>
      </c>
      <c r="M22" s="92"/>
      <c r="N22" s="92"/>
      <c r="O22" s="13">
        <v>400</v>
      </c>
      <c r="P22" s="6"/>
      <c r="Q22" s="6"/>
      <c r="R22" s="91"/>
    </row>
    <row r="23" spans="1:18" x14ac:dyDescent="0.3">
      <c r="A23" s="93" t="s">
        <v>44</v>
      </c>
      <c r="B23" s="27">
        <v>800</v>
      </c>
      <c r="C23" s="94">
        <f t="shared" ref="C23:I23" si="6">IF($D$16&gt;$B$23,"-",(C19*12*$J$23*$L$21*$M$19*$N$19/$D$16)*60/1280)</f>
        <v>5.8781249999999993E-2</v>
      </c>
      <c r="D23" s="94">
        <f t="shared" si="6"/>
        <v>7.1250000000000008E-2</v>
      </c>
      <c r="E23" s="94">
        <f t="shared" si="6"/>
        <v>9.7968749999999993E-2</v>
      </c>
      <c r="F23" s="94">
        <f t="shared" si="6"/>
        <v>0.13359375000000001</v>
      </c>
      <c r="G23" s="94">
        <f t="shared" si="6"/>
        <v>0.17812500000000001</v>
      </c>
      <c r="H23" s="94">
        <f t="shared" si="6"/>
        <v>0.26718750000000002</v>
      </c>
      <c r="I23" s="94">
        <f t="shared" si="6"/>
        <v>0.35625000000000001</v>
      </c>
      <c r="J23" s="9">
        <v>1</v>
      </c>
      <c r="K23" s="27" t="s">
        <v>18</v>
      </c>
      <c r="L23" s="92">
        <v>0.95</v>
      </c>
      <c r="M23" s="92"/>
      <c r="N23" s="92"/>
      <c r="O23" s="13">
        <v>500</v>
      </c>
      <c r="P23" s="6"/>
      <c r="Q23" s="6"/>
      <c r="R23" s="91"/>
    </row>
    <row r="24" spans="1:18" x14ac:dyDescent="0.3">
      <c r="A24" s="93" t="s">
        <v>41</v>
      </c>
      <c r="B24" s="27">
        <v>1000</v>
      </c>
      <c r="C24" s="94">
        <f t="shared" ref="C24:I24" si="7">IF($D$16&gt;$B$24,"-",(C19*12*$J$24*$L$21*$M$19*$N$19/$D$16)*60/1280)</f>
        <v>5.8781249999999993E-2</v>
      </c>
      <c r="D24" s="94">
        <f t="shared" si="7"/>
        <v>7.1250000000000008E-2</v>
      </c>
      <c r="E24" s="94">
        <f t="shared" si="7"/>
        <v>9.7968749999999993E-2</v>
      </c>
      <c r="F24" s="94">
        <f t="shared" si="7"/>
        <v>0.13359375000000001</v>
      </c>
      <c r="G24" s="94">
        <f t="shared" si="7"/>
        <v>0.17812500000000001</v>
      </c>
      <c r="H24" s="94">
        <f t="shared" si="7"/>
        <v>0.26718750000000002</v>
      </c>
      <c r="I24" s="94">
        <f t="shared" si="7"/>
        <v>0.35625000000000001</v>
      </c>
      <c r="J24" s="9">
        <v>1</v>
      </c>
      <c r="K24" s="27" t="s">
        <v>18</v>
      </c>
      <c r="L24" s="92">
        <v>0.95</v>
      </c>
      <c r="M24" s="92"/>
      <c r="N24" s="92"/>
      <c r="O24" s="13">
        <v>600</v>
      </c>
      <c r="P24" s="6"/>
      <c r="Q24" s="6"/>
      <c r="R24" s="91"/>
    </row>
    <row r="25" spans="1:18" x14ac:dyDescent="0.3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7"/>
    </row>
    <row r="27" spans="1:18" hidden="1" x14ac:dyDescent="0.3"/>
    <row r="28" spans="1:18" ht="39" hidden="1" customHeight="1" x14ac:dyDescent="0.3">
      <c r="A28" s="161" t="s">
        <v>3</v>
      </c>
      <c r="B28" s="162" t="s">
        <v>8</v>
      </c>
      <c r="C28" s="162" t="s">
        <v>7</v>
      </c>
      <c r="D28" s="162"/>
    </row>
    <row r="29" spans="1:18" hidden="1" x14ac:dyDescent="0.3">
      <c r="A29" s="161"/>
      <c r="B29" s="162"/>
      <c r="C29" s="178" t="s">
        <v>109</v>
      </c>
      <c r="D29" s="179"/>
    </row>
    <row r="30" spans="1:18" hidden="1" x14ac:dyDescent="0.3">
      <c r="A30" s="93" t="s">
        <v>42</v>
      </c>
      <c r="B30" s="27">
        <v>300</v>
      </c>
      <c r="C30" s="180">
        <f>IF($D$3&gt;B30,"-",1280/$D$3)</f>
        <v>5.12</v>
      </c>
      <c r="D30" s="181"/>
      <c r="E30" s="98"/>
      <c r="F30" s="99"/>
      <c r="G30" s="6"/>
    </row>
    <row r="31" spans="1:18" hidden="1" x14ac:dyDescent="0.3">
      <c r="A31" s="93" t="s">
        <v>43</v>
      </c>
      <c r="B31" s="27">
        <v>600</v>
      </c>
      <c r="C31" s="180">
        <f t="shared" ref="C31:C33" si="8">IF($D$3&gt;B31,"-",1280/$D$3)</f>
        <v>5.12</v>
      </c>
      <c r="D31" s="181"/>
    </row>
    <row r="32" spans="1:18" hidden="1" x14ac:dyDescent="0.3">
      <c r="A32" s="93" t="s">
        <v>44</v>
      </c>
      <c r="B32" s="27">
        <v>800</v>
      </c>
      <c r="C32" s="180">
        <f t="shared" si="8"/>
        <v>5.12</v>
      </c>
      <c r="D32" s="181"/>
    </row>
    <row r="33" spans="1:4" hidden="1" x14ac:dyDescent="0.3">
      <c r="A33" s="93" t="s">
        <v>41</v>
      </c>
      <c r="B33" s="27">
        <v>1000</v>
      </c>
      <c r="C33" s="180">
        <f t="shared" si="8"/>
        <v>5.12</v>
      </c>
      <c r="D33" s="181"/>
    </row>
    <row r="34" spans="1:4" ht="15.75" hidden="1" customHeight="1" x14ac:dyDescent="0.3">
      <c r="C34" s="86"/>
      <c r="D34" s="86"/>
    </row>
    <row r="35" spans="1:4" x14ac:dyDescent="0.3">
      <c r="A35" s="100" t="s">
        <v>115</v>
      </c>
      <c r="B35" t="s">
        <v>116</v>
      </c>
    </row>
    <row r="36" spans="1:4" x14ac:dyDescent="0.3">
      <c r="B36" t="s">
        <v>117</v>
      </c>
    </row>
    <row r="37" spans="1:4" x14ac:dyDescent="0.3">
      <c r="B37" t="s">
        <v>118</v>
      </c>
    </row>
    <row r="40" spans="1:4" ht="39" customHeight="1" x14ac:dyDescent="0.3">
      <c r="A40" s="161" t="s">
        <v>3</v>
      </c>
      <c r="B40" s="162" t="s">
        <v>8</v>
      </c>
      <c r="C40" s="162" t="s">
        <v>7</v>
      </c>
      <c r="D40" s="162"/>
    </row>
    <row r="41" spans="1:4" x14ac:dyDescent="0.3">
      <c r="A41" s="161"/>
      <c r="B41" s="162"/>
      <c r="C41" s="178" t="s">
        <v>109</v>
      </c>
      <c r="D41" s="179"/>
    </row>
    <row r="42" spans="1:4" x14ac:dyDescent="0.3">
      <c r="A42" s="15" t="s">
        <v>42</v>
      </c>
      <c r="B42" s="10">
        <v>300</v>
      </c>
      <c r="C42" s="176">
        <f>IF($D$3&gt;B42,"-",1280/$D$3)</f>
        <v>5.12</v>
      </c>
      <c r="D42" s="177"/>
    </row>
    <row r="43" spans="1:4" x14ac:dyDescent="0.3">
      <c r="A43" s="15" t="s">
        <v>43</v>
      </c>
      <c r="B43" s="10">
        <v>600</v>
      </c>
      <c r="C43" s="176">
        <f t="shared" ref="C43:C45" si="9">IF($D$3&gt;B43,"-",1280/$D$3)</f>
        <v>5.12</v>
      </c>
      <c r="D43" s="177"/>
    </row>
    <row r="44" spans="1:4" x14ac:dyDescent="0.3">
      <c r="A44" s="15" t="s">
        <v>44</v>
      </c>
      <c r="B44" s="10">
        <v>800</v>
      </c>
      <c r="C44" s="176">
        <f t="shared" si="9"/>
        <v>5.12</v>
      </c>
      <c r="D44" s="177"/>
    </row>
    <row r="45" spans="1:4" x14ac:dyDescent="0.3">
      <c r="A45" s="15" t="s">
        <v>41</v>
      </c>
      <c r="B45" s="10">
        <v>1000</v>
      </c>
      <c r="C45" s="176">
        <f t="shared" si="9"/>
        <v>5.12</v>
      </c>
      <c r="D45" s="177"/>
    </row>
  </sheetData>
  <mergeCells count="33">
    <mergeCell ref="B16:C16"/>
    <mergeCell ref="A18:A20"/>
    <mergeCell ref="B18:B20"/>
    <mergeCell ref="C18:I18"/>
    <mergeCell ref="D20:I20"/>
    <mergeCell ref="A28:A29"/>
    <mergeCell ref="B28:B29"/>
    <mergeCell ref="C28:D28"/>
    <mergeCell ref="C29:D29"/>
    <mergeCell ref="C30:D30"/>
    <mergeCell ref="C31:D31"/>
    <mergeCell ref="C32:D32"/>
    <mergeCell ref="C33:D33"/>
    <mergeCell ref="C42:D42"/>
    <mergeCell ref="C43:D43"/>
    <mergeCell ref="C44:D44"/>
    <mergeCell ref="C45:D45"/>
    <mergeCell ref="C41:D41"/>
    <mergeCell ref="A40:A41"/>
    <mergeCell ref="B40:B41"/>
    <mergeCell ref="C40:D40"/>
    <mergeCell ref="O5:O7"/>
    <mergeCell ref="D7:I7"/>
    <mergeCell ref="J18:J20"/>
    <mergeCell ref="K18:K20"/>
    <mergeCell ref="O18:O20"/>
    <mergeCell ref="A1:L1"/>
    <mergeCell ref="A5:A7"/>
    <mergeCell ref="B5:B7"/>
    <mergeCell ref="J5:J7"/>
    <mergeCell ref="K5:K7"/>
    <mergeCell ref="C5:I5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B3" sqref="B3"/>
    </sheetView>
  </sheetViews>
  <sheetFormatPr defaultRowHeight="17.25" x14ac:dyDescent="0.3"/>
  <cols>
    <col min="1" max="1" width="22.33203125" bestFit="1" customWidth="1"/>
    <col min="2" max="2" width="10.44140625" customWidth="1"/>
    <col min="3" max="9" width="8" hidden="1" customWidth="1"/>
    <col min="10" max="14" width="8" customWidth="1"/>
    <col min="15" max="15" width="7.21875" customWidth="1"/>
    <col min="16" max="16" width="9.33203125" customWidth="1"/>
    <col min="17" max="17" width="8.77734375" hidden="1" customWidth="1"/>
    <col min="18" max="18" width="16" hidden="1" customWidth="1"/>
    <col min="19" max="19" width="8.77734375" hidden="1" customWidth="1"/>
    <col min="20" max="20" width="9.5546875" customWidth="1"/>
  </cols>
  <sheetData>
    <row r="1" spans="1:20" ht="18.75" x14ac:dyDescent="0.3">
      <c r="A1" s="182" t="s">
        <v>39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1"/>
    </row>
    <row r="2" spans="1:20" x14ac:dyDescent="0.3">
      <c r="A2" s="12" t="s">
        <v>16</v>
      </c>
      <c r="B2" s="16"/>
      <c r="C2" s="11"/>
      <c r="D2" s="11"/>
      <c r="E2" s="11"/>
      <c r="F2" s="19"/>
      <c r="G2" s="19"/>
      <c r="H2" s="19"/>
      <c r="I2" s="11"/>
      <c r="J2" s="11"/>
      <c r="K2" s="18"/>
      <c r="L2" s="11"/>
      <c r="M2" s="11"/>
      <c r="N2" s="87"/>
      <c r="O2" s="11"/>
      <c r="P2" s="11"/>
    </row>
    <row r="3" spans="1:20" x14ac:dyDescent="0.3">
      <c r="A3" s="7" t="s">
        <v>6</v>
      </c>
      <c r="B3" s="9">
        <v>300</v>
      </c>
      <c r="J3" s="1" t="s">
        <v>5</v>
      </c>
      <c r="K3" t="s">
        <v>17</v>
      </c>
    </row>
    <row r="5" spans="1:20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63" t="s">
        <v>15</v>
      </c>
      <c r="P5" s="166" t="s">
        <v>36</v>
      </c>
      <c r="Q5" s="2" t="s">
        <v>0</v>
      </c>
      <c r="R5" t="s">
        <v>1</v>
      </c>
      <c r="S5" t="s">
        <v>2</v>
      </c>
      <c r="T5" s="156" t="s">
        <v>40</v>
      </c>
    </row>
    <row r="6" spans="1:20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4">
        <v>200</v>
      </c>
      <c r="O6" s="164"/>
      <c r="P6" s="166"/>
      <c r="Q6" s="2"/>
      <c r="R6" s="2">
        <v>0.75</v>
      </c>
      <c r="S6" s="2">
        <v>0.8</v>
      </c>
      <c r="T6" s="156"/>
    </row>
    <row r="7" spans="1:20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65"/>
      <c r="P7" s="166"/>
      <c r="Q7" s="2"/>
      <c r="R7" s="2"/>
      <c r="S7" s="2"/>
      <c r="T7" s="156"/>
    </row>
    <row r="8" spans="1:20" x14ac:dyDescent="0.3">
      <c r="A8" s="8" t="s">
        <v>9</v>
      </c>
      <c r="B8" s="10">
        <v>800</v>
      </c>
      <c r="C8" s="14">
        <f t="shared" ref="C8:N8" si="0">IF($B$3&gt;$B$8,"-",(C6*12*$O$8*$Q$8*$R$6*$S$6/$B$3)*60/1440)</f>
        <v>6.6499999999999988E-3</v>
      </c>
      <c r="D8" s="14">
        <f t="shared" si="0"/>
        <v>8.5500000000000003E-3</v>
      </c>
      <c r="E8" s="14">
        <f t="shared" si="0"/>
        <v>1.14E-2</v>
      </c>
      <c r="F8" s="14">
        <f t="shared" si="0"/>
        <v>1.7100000000000001E-2</v>
      </c>
      <c r="G8" s="14">
        <f t="shared" si="0"/>
        <v>2.47E-2</v>
      </c>
      <c r="H8" s="14">
        <f t="shared" si="0"/>
        <v>3.1349999999999996E-2</v>
      </c>
      <c r="I8" s="14">
        <f t="shared" si="0"/>
        <v>3.7999999999999999E-2</v>
      </c>
      <c r="J8" s="14">
        <f t="shared" si="0"/>
        <v>5.2250000000000005E-2</v>
      </c>
      <c r="K8" s="14">
        <f t="shared" si="0"/>
        <v>7.1249999999999994E-2</v>
      </c>
      <c r="L8" s="14">
        <f t="shared" si="0"/>
        <v>9.4999999999999987E-2</v>
      </c>
      <c r="M8" s="14">
        <f t="shared" si="0"/>
        <v>0.14249999999999999</v>
      </c>
      <c r="N8" s="14">
        <f t="shared" si="0"/>
        <v>0.18999999999999997</v>
      </c>
      <c r="O8" s="9">
        <v>1</v>
      </c>
      <c r="P8" s="17" t="s">
        <v>18</v>
      </c>
      <c r="Q8" s="2">
        <v>0.95</v>
      </c>
      <c r="R8" s="2"/>
      <c r="S8" s="2"/>
      <c r="T8" s="13">
        <v>150</v>
      </c>
    </row>
    <row r="9" spans="1:20" x14ac:dyDescent="0.3">
      <c r="A9" s="8" t="s">
        <v>10</v>
      </c>
      <c r="B9" s="10">
        <v>800</v>
      </c>
      <c r="C9" s="14">
        <f t="shared" ref="C9:M9" si="1">IF($B$3&gt;$B$9,"-",(C6*12*$O$9*$Q$9*$R$6*$S$6/$B$3)*60/1440)</f>
        <v>1.3299999999999998E-2</v>
      </c>
      <c r="D9" s="14">
        <f t="shared" si="1"/>
        <v>1.7100000000000001E-2</v>
      </c>
      <c r="E9" s="14">
        <f t="shared" si="1"/>
        <v>2.2800000000000001E-2</v>
      </c>
      <c r="F9" s="14">
        <f t="shared" si="1"/>
        <v>3.4200000000000001E-2</v>
      </c>
      <c r="G9" s="14">
        <f t="shared" si="1"/>
        <v>4.9399999999999999E-2</v>
      </c>
      <c r="H9" s="14">
        <f t="shared" si="1"/>
        <v>6.2699999999999992E-2</v>
      </c>
      <c r="I9" s="14">
        <f t="shared" si="1"/>
        <v>7.5999999999999998E-2</v>
      </c>
      <c r="J9" s="14">
        <f t="shared" si="1"/>
        <v>0.10450000000000001</v>
      </c>
      <c r="K9" s="14">
        <f t="shared" si="1"/>
        <v>0.14249999999999999</v>
      </c>
      <c r="L9" s="14">
        <f t="shared" si="1"/>
        <v>0.18999999999999997</v>
      </c>
      <c r="M9" s="14">
        <f t="shared" si="1"/>
        <v>0.28499999999999998</v>
      </c>
      <c r="N9" s="14" t="s">
        <v>110</v>
      </c>
      <c r="O9" s="9">
        <v>2</v>
      </c>
      <c r="P9" s="17" t="s">
        <v>19</v>
      </c>
      <c r="Q9" s="2">
        <v>0.95</v>
      </c>
      <c r="R9" s="2"/>
      <c r="S9" s="2"/>
      <c r="T9" s="13">
        <v>150</v>
      </c>
    </row>
    <row r="10" spans="1:20" x14ac:dyDescent="0.3">
      <c r="A10" s="8" t="s">
        <v>14</v>
      </c>
      <c r="B10" s="10">
        <v>1600</v>
      </c>
      <c r="C10" s="14">
        <f t="shared" ref="C10:M10" si="2">IF($B$3&gt;$B$10,"-",(C6*12*$O$10*$Q$10*$R$6*$S$6/$B$3)*60/1440)</f>
        <v>2.6599999999999995E-2</v>
      </c>
      <c r="D10" s="14">
        <f t="shared" si="2"/>
        <v>3.4200000000000001E-2</v>
      </c>
      <c r="E10" s="14">
        <f t="shared" si="2"/>
        <v>4.5600000000000002E-2</v>
      </c>
      <c r="F10" s="14">
        <f t="shared" si="2"/>
        <v>6.8400000000000002E-2</v>
      </c>
      <c r="G10" s="14">
        <f t="shared" si="2"/>
        <v>9.8799999999999999E-2</v>
      </c>
      <c r="H10" s="14">
        <f t="shared" si="2"/>
        <v>0.12539999999999998</v>
      </c>
      <c r="I10" s="14">
        <f t="shared" si="2"/>
        <v>0.152</v>
      </c>
      <c r="J10" s="14">
        <f t="shared" si="2"/>
        <v>0.20900000000000002</v>
      </c>
      <c r="K10" s="14">
        <f t="shared" si="2"/>
        <v>0.28499999999999998</v>
      </c>
      <c r="L10" s="14">
        <f t="shared" si="2"/>
        <v>0.37999999999999995</v>
      </c>
      <c r="M10" s="14">
        <f t="shared" si="2"/>
        <v>0.56999999999999995</v>
      </c>
      <c r="N10" s="14" t="s">
        <v>110</v>
      </c>
      <c r="O10" s="9">
        <v>4</v>
      </c>
      <c r="P10" s="17" t="s">
        <v>20</v>
      </c>
      <c r="Q10" s="2">
        <v>0.95</v>
      </c>
      <c r="R10" s="2"/>
      <c r="S10" s="2"/>
      <c r="T10" s="13">
        <v>150</v>
      </c>
    </row>
    <row r="11" spans="1:20" x14ac:dyDescent="0.3">
      <c r="A11" s="8" t="s">
        <v>13</v>
      </c>
      <c r="B11" s="10">
        <v>2400</v>
      </c>
      <c r="C11" s="14">
        <f t="shared" ref="C11:M11" si="3">IF($B$3&gt;$B$11,"-",(C6*12*$O$11*$Q$11*$R$6*$S$6/$B$3)*60/1440)</f>
        <v>3.9899999999999998E-2</v>
      </c>
      <c r="D11" s="14">
        <f t="shared" si="3"/>
        <v>5.1300000000000012E-2</v>
      </c>
      <c r="E11" s="14">
        <f t="shared" si="3"/>
        <v>6.8400000000000002E-2</v>
      </c>
      <c r="F11" s="14">
        <f t="shared" si="3"/>
        <v>0.10260000000000002</v>
      </c>
      <c r="G11" s="14">
        <f t="shared" si="3"/>
        <v>0.1482</v>
      </c>
      <c r="H11" s="14">
        <f t="shared" si="3"/>
        <v>0.18810000000000002</v>
      </c>
      <c r="I11" s="14">
        <f t="shared" si="3"/>
        <v>0.22800000000000004</v>
      </c>
      <c r="J11" s="14">
        <f t="shared" si="3"/>
        <v>0.31350000000000006</v>
      </c>
      <c r="K11" s="14">
        <f t="shared" si="3"/>
        <v>0.42749999999999999</v>
      </c>
      <c r="L11" s="14">
        <f t="shared" si="3"/>
        <v>0.56999999999999995</v>
      </c>
      <c r="M11" s="14">
        <f t="shared" si="3"/>
        <v>0.85499999999999998</v>
      </c>
      <c r="N11" s="14" t="s">
        <v>110</v>
      </c>
      <c r="O11" s="9">
        <v>6</v>
      </c>
      <c r="P11" s="17" t="s">
        <v>21</v>
      </c>
      <c r="Q11" s="2">
        <v>0.95</v>
      </c>
      <c r="R11" s="2"/>
      <c r="S11" s="2"/>
      <c r="T11" s="13">
        <v>150</v>
      </c>
    </row>
    <row r="12" spans="1:20" x14ac:dyDescent="0.3">
      <c r="A12" s="8" t="s">
        <v>12</v>
      </c>
      <c r="B12" s="10">
        <v>4800</v>
      </c>
      <c r="C12" s="14">
        <f t="shared" ref="C12:M12" si="4">IF($B$3&gt;$B$12,"-",(C6*12*$O$12*$Q$12*$R$6*$S$6/$B$3)*60/1440)</f>
        <v>0.10639999999999998</v>
      </c>
      <c r="D12" s="14">
        <f t="shared" si="4"/>
        <v>0.1368</v>
      </c>
      <c r="E12" s="14">
        <f t="shared" si="4"/>
        <v>0.18240000000000001</v>
      </c>
      <c r="F12" s="14">
        <f t="shared" si="4"/>
        <v>0.27360000000000001</v>
      </c>
      <c r="G12" s="14">
        <f t="shared" si="4"/>
        <v>0.3952</v>
      </c>
      <c r="H12" s="14">
        <f t="shared" si="4"/>
        <v>0.50159999999999993</v>
      </c>
      <c r="I12" s="14">
        <f t="shared" si="4"/>
        <v>0.60799999999999998</v>
      </c>
      <c r="J12" s="14">
        <f t="shared" si="4"/>
        <v>0.83600000000000008</v>
      </c>
      <c r="K12" s="14">
        <f t="shared" si="4"/>
        <v>1.1399999999999999</v>
      </c>
      <c r="L12" s="14">
        <f t="shared" si="4"/>
        <v>1.5199999999999998</v>
      </c>
      <c r="M12" s="14">
        <f t="shared" si="4"/>
        <v>2.2799999999999998</v>
      </c>
      <c r="N12" s="14" t="s">
        <v>110</v>
      </c>
      <c r="O12" s="9">
        <v>16</v>
      </c>
      <c r="P12" s="17" t="s">
        <v>22</v>
      </c>
      <c r="Q12" s="2">
        <v>0.95</v>
      </c>
      <c r="R12" s="2"/>
      <c r="S12" s="2"/>
      <c r="T12" s="13">
        <v>150</v>
      </c>
    </row>
    <row r="13" spans="1:20" x14ac:dyDescent="0.3">
      <c r="A13" s="8" t="s">
        <v>11</v>
      </c>
      <c r="B13" s="10">
        <v>8000</v>
      </c>
      <c r="C13" s="14">
        <f t="shared" ref="C13:M13" si="5">IF($B$3&gt;$B$13,"-",(C6*12*$O$13*$Q$13*$R$6*$S$6/$B$3)*60/1440)</f>
        <v>0.10639999999999998</v>
      </c>
      <c r="D13" s="14">
        <f t="shared" si="5"/>
        <v>0.1368</v>
      </c>
      <c r="E13" s="14">
        <f t="shared" si="5"/>
        <v>0.18240000000000001</v>
      </c>
      <c r="F13" s="14">
        <f t="shared" si="5"/>
        <v>0.27360000000000001</v>
      </c>
      <c r="G13" s="14">
        <f t="shared" si="5"/>
        <v>0.3952</v>
      </c>
      <c r="H13" s="14">
        <f t="shared" si="5"/>
        <v>0.50159999999999993</v>
      </c>
      <c r="I13" s="14">
        <f t="shared" si="5"/>
        <v>0.60799999999999998</v>
      </c>
      <c r="J13" s="14">
        <f t="shared" si="5"/>
        <v>0.83600000000000008</v>
      </c>
      <c r="K13" s="14">
        <f t="shared" si="5"/>
        <v>1.1399999999999999</v>
      </c>
      <c r="L13" s="14">
        <f t="shared" si="5"/>
        <v>1.5199999999999998</v>
      </c>
      <c r="M13" s="14">
        <f t="shared" si="5"/>
        <v>2.2799999999999998</v>
      </c>
      <c r="N13" s="14" t="s">
        <v>110</v>
      </c>
      <c r="O13" s="9">
        <v>16</v>
      </c>
      <c r="P13" s="17" t="s">
        <v>22</v>
      </c>
      <c r="Q13" s="2">
        <v>0.95</v>
      </c>
      <c r="R13" s="2"/>
      <c r="S13" s="2"/>
      <c r="T13" s="13">
        <v>150</v>
      </c>
    </row>
    <row r="14" spans="1:20" x14ac:dyDescent="0.3">
      <c r="B14" s="5"/>
    </row>
    <row r="15" spans="1:20" x14ac:dyDescent="0.3">
      <c r="B15" s="6"/>
    </row>
  </sheetData>
  <mergeCells count="8">
    <mergeCell ref="A5:A7"/>
    <mergeCell ref="A1:O1"/>
    <mergeCell ref="P5:P7"/>
    <mergeCell ref="T5:T7"/>
    <mergeCell ref="O5:O7"/>
    <mergeCell ref="B5:B7"/>
    <mergeCell ref="C7:N7"/>
    <mergeCell ref="C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D8" sqref="D8"/>
    </sheetView>
  </sheetViews>
  <sheetFormatPr defaultRowHeight="17.25" x14ac:dyDescent="0.3"/>
  <cols>
    <col min="1" max="1" width="22.33203125" bestFit="1" customWidth="1"/>
    <col min="2" max="2" width="9.88671875" customWidth="1"/>
    <col min="3" max="4" width="10.21875" customWidth="1"/>
    <col min="5" max="13" width="8.88671875" hidden="1" customWidth="1"/>
    <col min="14" max="14" width="8.77734375" customWidth="1"/>
    <col min="15" max="15" width="11.88671875" customWidth="1"/>
    <col min="16" max="16" width="8.77734375" hidden="1" customWidth="1"/>
    <col min="17" max="17" width="16" hidden="1" customWidth="1"/>
    <col min="18" max="18" width="8.77734375" hidden="1" customWidth="1"/>
    <col min="19" max="19" width="9.5546875" hidden="1" customWidth="1"/>
    <col min="20" max="20" width="83.6640625" bestFit="1" customWidth="1"/>
  </cols>
  <sheetData>
    <row r="1" spans="1:20" ht="18.75" x14ac:dyDescent="0.3">
      <c r="A1" s="182" t="s">
        <v>112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x14ac:dyDescent="0.3">
      <c r="A2" s="12" t="s">
        <v>16</v>
      </c>
      <c r="B2" s="16"/>
      <c r="C2" s="24"/>
      <c r="D2" s="29" t="s">
        <v>70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0" x14ac:dyDescent="0.3">
      <c r="A3" s="7" t="s">
        <v>6</v>
      </c>
      <c r="B3" s="9">
        <v>250</v>
      </c>
      <c r="C3" s="1" t="s">
        <v>5</v>
      </c>
      <c r="E3" t="s">
        <v>17</v>
      </c>
    </row>
    <row r="5" spans="1:20" ht="17.25" customHeight="1" x14ac:dyDescent="0.3">
      <c r="A5" s="161" t="s">
        <v>3</v>
      </c>
      <c r="B5" s="162" t="s">
        <v>8</v>
      </c>
      <c r="C5" s="157" t="s">
        <v>4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63" t="s">
        <v>15</v>
      </c>
      <c r="O5" s="184" t="s">
        <v>66</v>
      </c>
      <c r="P5" s="2" t="s">
        <v>0</v>
      </c>
      <c r="Q5" t="s">
        <v>1</v>
      </c>
      <c r="R5" t="s">
        <v>2</v>
      </c>
      <c r="S5" s="156" t="s">
        <v>40</v>
      </c>
      <c r="T5" s="183" t="s">
        <v>67</v>
      </c>
    </row>
    <row r="6" spans="1:20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164"/>
      <c r="O6" s="184"/>
      <c r="P6" s="2"/>
      <c r="Q6" s="2">
        <v>0.75</v>
      </c>
      <c r="R6" s="2">
        <v>0.8</v>
      </c>
      <c r="S6" s="156"/>
      <c r="T6" s="183"/>
    </row>
    <row r="7" spans="1:20" x14ac:dyDescent="0.3">
      <c r="A7" s="161"/>
      <c r="B7" s="162"/>
      <c r="C7" s="170" t="s">
        <v>7</v>
      </c>
      <c r="D7" s="171"/>
      <c r="E7" s="171"/>
      <c r="F7" s="171"/>
      <c r="G7" s="171"/>
      <c r="H7" s="171"/>
      <c r="I7" s="171"/>
      <c r="J7" s="171"/>
      <c r="K7" s="171"/>
      <c r="L7" s="171"/>
      <c r="M7" s="172"/>
      <c r="N7" s="165"/>
      <c r="O7" s="184"/>
      <c r="P7" s="2"/>
      <c r="Q7" s="2"/>
      <c r="R7" s="2"/>
      <c r="S7" s="156"/>
      <c r="T7" s="183"/>
    </row>
    <row r="8" spans="1:20" x14ac:dyDescent="0.3">
      <c r="A8" s="8" t="s">
        <v>47</v>
      </c>
      <c r="B8" s="10">
        <v>1000</v>
      </c>
      <c r="C8" s="14">
        <f t="shared" ref="C8:M8" si="0">IF($B$3&gt;$B$8,"-",(C6*12*$N$8*$P$8*$Q$6*$R$6/$B$3)*60/1440)</f>
        <v>2.3939999999999999E-2</v>
      </c>
      <c r="D8" s="14">
        <f t="shared" si="0"/>
        <v>3.0780000000000005E-2</v>
      </c>
      <c r="E8" s="14">
        <f t="shared" si="0"/>
        <v>4.104E-2</v>
      </c>
      <c r="F8" s="14">
        <f t="shared" si="0"/>
        <v>6.1560000000000011E-2</v>
      </c>
      <c r="G8" s="14">
        <f t="shared" si="0"/>
        <v>8.8920000000000013E-2</v>
      </c>
      <c r="H8" s="14">
        <f t="shared" si="0"/>
        <v>0.11285999999999999</v>
      </c>
      <c r="I8" s="14">
        <f t="shared" si="0"/>
        <v>0.1368</v>
      </c>
      <c r="J8" s="14">
        <f t="shared" si="0"/>
        <v>0.18810000000000002</v>
      </c>
      <c r="K8" s="14">
        <f t="shared" si="0"/>
        <v>0.25649999999999995</v>
      </c>
      <c r="L8" s="14">
        <f t="shared" si="0"/>
        <v>0.34200000000000003</v>
      </c>
      <c r="M8" s="14">
        <f t="shared" si="0"/>
        <v>0.5129999999999999</v>
      </c>
      <c r="N8" s="9">
        <v>3</v>
      </c>
      <c r="O8" s="17">
        <v>6</v>
      </c>
      <c r="P8" s="2">
        <v>0.95</v>
      </c>
      <c r="Q8" s="2"/>
      <c r="R8" s="2"/>
      <c r="S8" s="13"/>
      <c r="T8" s="26" t="s">
        <v>68</v>
      </c>
    </row>
    <row r="9" spans="1:20" x14ac:dyDescent="0.3">
      <c r="A9" s="8" t="s">
        <v>48</v>
      </c>
      <c r="B9" s="10">
        <v>2000</v>
      </c>
      <c r="C9" s="14">
        <f t="shared" ref="C9:M9" si="1">IF($B$3&gt;$B$9,"-",(C6*12*$N$9*$P$9*$Q$6*$R$6/$B$3)*60/1440)</f>
        <v>4.7879999999999999E-2</v>
      </c>
      <c r="D9" s="14">
        <f t="shared" si="1"/>
        <v>6.1560000000000011E-2</v>
      </c>
      <c r="E9" s="14">
        <f t="shared" si="1"/>
        <v>8.208E-2</v>
      </c>
      <c r="F9" s="14">
        <f t="shared" si="1"/>
        <v>0.12312000000000002</v>
      </c>
      <c r="G9" s="14">
        <f t="shared" si="1"/>
        <v>0.17784000000000003</v>
      </c>
      <c r="H9" s="14">
        <f t="shared" si="1"/>
        <v>0.22571999999999998</v>
      </c>
      <c r="I9" s="14">
        <f t="shared" si="1"/>
        <v>0.27360000000000001</v>
      </c>
      <c r="J9" s="14">
        <f t="shared" si="1"/>
        <v>0.37620000000000003</v>
      </c>
      <c r="K9" s="14">
        <f t="shared" si="1"/>
        <v>0.5129999999999999</v>
      </c>
      <c r="L9" s="14">
        <f t="shared" si="1"/>
        <v>0.68400000000000005</v>
      </c>
      <c r="M9" s="14">
        <f t="shared" si="1"/>
        <v>1.0259999999999998</v>
      </c>
      <c r="N9" s="9">
        <v>6</v>
      </c>
      <c r="O9" s="17">
        <v>12</v>
      </c>
      <c r="P9" s="2">
        <v>0.95</v>
      </c>
      <c r="Q9" s="2"/>
      <c r="R9" s="2"/>
      <c r="S9" s="13"/>
      <c r="T9" s="26" t="s">
        <v>69</v>
      </c>
    </row>
    <row r="10" spans="1:20" x14ac:dyDescent="0.3">
      <c r="A10" s="8" t="s">
        <v>49</v>
      </c>
      <c r="B10" s="10">
        <v>3000</v>
      </c>
      <c r="C10" s="14">
        <f t="shared" ref="C10:M10" si="2">IF($B$3&gt;$B$10,"-",(C6*12*$N$10*$P$10*$Q$6*$R$6/$B$3)*60/1440)</f>
        <v>4.7879999999999999E-2</v>
      </c>
      <c r="D10" s="14">
        <f t="shared" si="2"/>
        <v>6.1560000000000011E-2</v>
      </c>
      <c r="E10" s="14">
        <f t="shared" si="2"/>
        <v>8.208E-2</v>
      </c>
      <c r="F10" s="14">
        <f t="shared" si="2"/>
        <v>0.12312000000000002</v>
      </c>
      <c r="G10" s="14">
        <f t="shared" si="2"/>
        <v>0.17784000000000003</v>
      </c>
      <c r="H10" s="14">
        <f t="shared" si="2"/>
        <v>0.22571999999999998</v>
      </c>
      <c r="I10" s="14">
        <f t="shared" si="2"/>
        <v>0.27360000000000001</v>
      </c>
      <c r="J10" s="14">
        <f t="shared" si="2"/>
        <v>0.37620000000000003</v>
      </c>
      <c r="K10" s="14">
        <f t="shared" si="2"/>
        <v>0.5129999999999999</v>
      </c>
      <c r="L10" s="14">
        <f t="shared" si="2"/>
        <v>0.68400000000000005</v>
      </c>
      <c r="M10" s="14">
        <f t="shared" si="2"/>
        <v>1.0259999999999998</v>
      </c>
      <c r="N10" s="9">
        <v>6</v>
      </c>
      <c r="O10" s="17">
        <v>12</v>
      </c>
      <c r="P10" s="2">
        <v>0.95</v>
      </c>
      <c r="Q10" s="2"/>
      <c r="R10" s="2"/>
      <c r="S10" s="13"/>
      <c r="T10" s="26" t="s">
        <v>69</v>
      </c>
    </row>
    <row r="11" spans="1:20" x14ac:dyDescent="0.3">
      <c r="A11" s="8" t="s">
        <v>50</v>
      </c>
      <c r="B11" s="10">
        <v>6000</v>
      </c>
      <c r="C11" s="14">
        <f t="shared" ref="C11:M11" si="3">IF($B$3&gt;$B$11,"-",(C6*12*$N$11*$P$11*$Q$6*$R$6/$B$3)*60/1440)</f>
        <v>0.12767999999999996</v>
      </c>
      <c r="D11" s="14">
        <f t="shared" si="3"/>
        <v>0.16416</v>
      </c>
      <c r="E11" s="14">
        <f t="shared" si="3"/>
        <v>0.21888000000000002</v>
      </c>
      <c r="F11" s="14">
        <f t="shared" si="3"/>
        <v>0.32832</v>
      </c>
      <c r="G11" s="14">
        <f t="shared" si="3"/>
        <v>0.47424000000000005</v>
      </c>
      <c r="H11" s="14">
        <f t="shared" si="3"/>
        <v>0.60192000000000001</v>
      </c>
      <c r="I11" s="14">
        <f t="shared" si="3"/>
        <v>0.72960000000000003</v>
      </c>
      <c r="J11" s="14">
        <f t="shared" si="3"/>
        <v>1.0032000000000001</v>
      </c>
      <c r="K11" s="14">
        <f t="shared" si="3"/>
        <v>1.3680000000000001</v>
      </c>
      <c r="L11" s="14">
        <f t="shared" si="3"/>
        <v>1.8240000000000003</v>
      </c>
      <c r="M11" s="14">
        <f t="shared" si="3"/>
        <v>2.7360000000000002</v>
      </c>
      <c r="N11" s="9">
        <v>16</v>
      </c>
      <c r="O11" s="17">
        <v>16</v>
      </c>
      <c r="P11" s="2">
        <v>0.95</v>
      </c>
      <c r="Q11" s="2"/>
      <c r="R11" s="2"/>
      <c r="S11" s="13"/>
      <c r="T11" s="26" t="s">
        <v>110</v>
      </c>
    </row>
    <row r="12" spans="1:20" x14ac:dyDescent="0.3">
      <c r="A12" s="8" t="s">
        <v>51</v>
      </c>
      <c r="B12" s="10">
        <v>10000</v>
      </c>
      <c r="C12" s="14">
        <f t="shared" ref="C12:M12" si="4">IF($B$3&gt;$B$12,"-",(C6*12*$N$12*$P$12*$Q$6*$R$6/$B$3)*60/1440)</f>
        <v>0.12767999999999996</v>
      </c>
      <c r="D12" s="14">
        <f t="shared" si="4"/>
        <v>0.16416</v>
      </c>
      <c r="E12" s="14">
        <f t="shared" si="4"/>
        <v>0.21888000000000002</v>
      </c>
      <c r="F12" s="14">
        <f t="shared" si="4"/>
        <v>0.32832</v>
      </c>
      <c r="G12" s="14">
        <f t="shared" si="4"/>
        <v>0.47424000000000005</v>
      </c>
      <c r="H12" s="14">
        <f t="shared" si="4"/>
        <v>0.60192000000000001</v>
      </c>
      <c r="I12" s="14">
        <f t="shared" si="4"/>
        <v>0.72960000000000003</v>
      </c>
      <c r="J12" s="14">
        <f t="shared" si="4"/>
        <v>1.0032000000000001</v>
      </c>
      <c r="K12" s="14">
        <f t="shared" si="4"/>
        <v>1.3680000000000001</v>
      </c>
      <c r="L12" s="14">
        <f t="shared" si="4"/>
        <v>1.8240000000000003</v>
      </c>
      <c r="M12" s="14">
        <f t="shared" si="4"/>
        <v>2.7360000000000002</v>
      </c>
      <c r="N12" s="9">
        <v>16</v>
      </c>
      <c r="O12" s="17">
        <v>16</v>
      </c>
      <c r="P12" s="2">
        <v>0.95</v>
      </c>
      <c r="Q12" s="2"/>
      <c r="R12" s="2"/>
      <c r="S12" s="13"/>
      <c r="T12" s="26" t="s">
        <v>110</v>
      </c>
    </row>
    <row r="13" spans="1:20" x14ac:dyDescent="0.3">
      <c r="B13" s="5"/>
    </row>
    <row r="14" spans="1:20" x14ac:dyDescent="0.3">
      <c r="B14" s="6"/>
    </row>
  </sheetData>
  <mergeCells count="9">
    <mergeCell ref="A1:T1"/>
    <mergeCell ref="T5:T7"/>
    <mergeCell ref="S5:S7"/>
    <mergeCell ref="C7:M7"/>
    <mergeCell ref="A5:A7"/>
    <mergeCell ref="B5:B7"/>
    <mergeCell ref="C5:M5"/>
    <mergeCell ref="N5:N7"/>
    <mergeCell ref="O5:O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zoomScaleNormal="100" workbookViewId="0">
      <selection activeCell="R9" sqref="R9"/>
    </sheetView>
  </sheetViews>
  <sheetFormatPr defaultRowHeight="17.25" x14ac:dyDescent="0.3"/>
  <cols>
    <col min="1" max="1" width="25.77734375" customWidth="1"/>
    <col min="2" max="2" width="10.6640625" customWidth="1"/>
    <col min="3" max="11" width="7" customWidth="1"/>
    <col min="12" max="12" width="7.21875" customWidth="1"/>
    <col min="13" max="13" width="10.109375" customWidth="1"/>
    <col min="14" max="14" width="8.77734375" hidden="1" customWidth="1"/>
    <col min="15" max="15" width="16" hidden="1" customWidth="1"/>
    <col min="16" max="16" width="8.77734375" hidden="1" customWidth="1"/>
    <col min="17" max="17" width="9.5546875" customWidth="1"/>
    <col min="18" max="18" width="12" customWidth="1"/>
    <col min="19" max="19" width="86" bestFit="1" customWidth="1"/>
  </cols>
  <sheetData>
    <row r="1" spans="1:19" ht="18.75" x14ac:dyDescent="0.3">
      <c r="A1" s="182" t="s">
        <v>111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28"/>
    </row>
    <row r="2" spans="1:19" x14ac:dyDescent="0.3">
      <c r="A2" s="12" t="s">
        <v>16</v>
      </c>
      <c r="B2" s="16"/>
      <c r="C2" s="28"/>
      <c r="D2" s="29" t="s">
        <v>70</v>
      </c>
      <c r="E2" s="28"/>
      <c r="F2" s="28"/>
      <c r="G2" s="28"/>
      <c r="H2" s="28"/>
      <c r="I2" s="28"/>
      <c r="J2" s="28"/>
      <c r="K2" s="28"/>
      <c r="L2" s="28"/>
      <c r="M2" s="28"/>
    </row>
    <row r="3" spans="1:19" x14ac:dyDescent="0.3">
      <c r="A3" s="7" t="s">
        <v>6</v>
      </c>
      <c r="B3" s="9">
        <v>1500</v>
      </c>
      <c r="C3" s="1" t="s">
        <v>5</v>
      </c>
    </row>
    <row r="5" spans="1:19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3" t="s">
        <v>15</v>
      </c>
      <c r="M5" s="166" t="s">
        <v>36</v>
      </c>
      <c r="N5" s="2" t="s">
        <v>0</v>
      </c>
      <c r="O5" t="s">
        <v>1</v>
      </c>
      <c r="P5" t="s">
        <v>2</v>
      </c>
      <c r="Q5" s="156" t="s">
        <v>40</v>
      </c>
      <c r="R5" s="184" t="s">
        <v>66</v>
      </c>
      <c r="S5" s="183" t="s">
        <v>67</v>
      </c>
    </row>
    <row r="6" spans="1:19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164"/>
      <c r="M6" s="166"/>
      <c r="N6" s="2"/>
      <c r="O6" s="2">
        <v>0.75</v>
      </c>
      <c r="P6" s="2">
        <v>0.8</v>
      </c>
      <c r="Q6" s="156"/>
      <c r="R6" s="184"/>
      <c r="S6" s="183"/>
    </row>
    <row r="7" spans="1:19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5"/>
      <c r="M7" s="166"/>
      <c r="N7" s="2"/>
      <c r="O7" s="2"/>
      <c r="P7" s="2"/>
      <c r="Q7" s="156"/>
      <c r="R7" s="184"/>
      <c r="S7" s="183"/>
    </row>
    <row r="8" spans="1:19" s="42" customFormat="1" ht="51.75" x14ac:dyDescent="0.3">
      <c r="A8" s="35" t="s">
        <v>64</v>
      </c>
      <c r="B8" s="36">
        <v>6000</v>
      </c>
      <c r="C8" s="37">
        <f>IF($B$3&gt;$B8,"-",($C$6*12*$L8*$N$8*$O$6*$P$6/$B$3)*60/1440)</f>
        <v>2.6599999999999995E-2</v>
      </c>
      <c r="D8" s="37">
        <f>IF($B$3&gt;$B8,"-",($D$6*12*$L8*$N$8*$O$6*$P$6/$B$3)*60/1440)</f>
        <v>3.4200000000000001E-2</v>
      </c>
      <c r="E8" s="37">
        <f>IF($B$3&gt;$B8,"-",($E$6*12*$L8*$N$8*$O$6*$P$6/$B$3)*60/1440)</f>
        <v>4.5600000000000002E-2</v>
      </c>
      <c r="F8" s="37">
        <f>IF($B$3&gt;$B8,"-",($F$6*12*$L8*$N$8*$O$6*$P$6/$B$3)*60/1440)</f>
        <v>6.8400000000000002E-2</v>
      </c>
      <c r="G8" s="37">
        <f>IF($B$3&gt;$B8,"-",($G$6*12*$L8*$N$8*$O$6*$P$6/$B$3)*60/1440)</f>
        <v>9.8799999999999999E-2</v>
      </c>
      <c r="H8" s="37">
        <f>IF($B$3&gt;$B8,"-",($H$6*12*$L8*$N$8*$O$6*$P$6/$B$3)*60/1440)</f>
        <v>0.12540000000000001</v>
      </c>
      <c r="I8" s="37">
        <f>IF($B$3&gt;$B8,"-",($I$6*12*$L8*$N$8*$O$6*$P$6/$B$3)*60/1440)</f>
        <v>0.152</v>
      </c>
      <c r="J8" s="37">
        <f>IF($B$3&gt;$B8,"-",($J$6*12*$L8*$N$8*$O$6*$P$6/$B$3)*60/1440)</f>
        <v>0.20899999999999999</v>
      </c>
      <c r="K8" s="37">
        <f>IF($B$3&gt;$B8,"-",($K$6*12*$L8*$N$8*$O$6*$P$6/$B$3)*60/1440)</f>
        <v>0.28499999999999998</v>
      </c>
      <c r="L8" s="38">
        <v>20</v>
      </c>
      <c r="M8" s="39" t="s">
        <v>65</v>
      </c>
      <c r="N8" s="40">
        <v>0.95</v>
      </c>
      <c r="O8" s="40"/>
      <c r="P8" s="40"/>
      <c r="Q8" s="30">
        <v>75</v>
      </c>
      <c r="R8" s="30" t="s">
        <v>72</v>
      </c>
      <c r="S8" s="41" t="s">
        <v>71</v>
      </c>
    </row>
    <row r="9" spans="1:19" s="42" customFormat="1" ht="51.75" x14ac:dyDescent="0.3">
      <c r="A9" s="35" t="s">
        <v>63</v>
      </c>
      <c r="B9" s="36">
        <v>10000</v>
      </c>
      <c r="C9" s="37">
        <f>IF($B$3&gt;$B9,"-",($C$6*12*$L9*$N$8*$O$6*$P$6/$B$3)*60/1440)</f>
        <v>2.6599999999999995E-2</v>
      </c>
      <c r="D9" s="37">
        <f>IF($B$3&gt;$B9,"-",($D$6*12*$L9*$N$8*$O$6*$P$6/$B$3)*60/1440)</f>
        <v>3.4200000000000001E-2</v>
      </c>
      <c r="E9" s="37">
        <f>IF($B$3&gt;$B9,"-",($E$6*12*$L9*$N$8*$O$6*$P$6/$B$3)*60/1440)</f>
        <v>4.5600000000000002E-2</v>
      </c>
      <c r="F9" s="37">
        <f>IF($B$3&gt;$B9,"-",($F$6*12*$L9*$N$8*$O$6*$P$6/$B$3)*60/1440)</f>
        <v>6.8400000000000002E-2</v>
      </c>
      <c r="G9" s="37">
        <f>IF($B$3&gt;$B9,"-",($G$6*12*$L9*$N$8*$O$6*$P$6/$B$3)*60/1440)</f>
        <v>9.8799999999999999E-2</v>
      </c>
      <c r="H9" s="37">
        <f>IF($B$3&gt;$B9,"-",($H$6*12*$L9*$N$8*$O$6*$P$6/$B$3)*60/1440)</f>
        <v>0.12540000000000001</v>
      </c>
      <c r="I9" s="37">
        <f>IF($B$3&gt;$B9,"-",($I$6*12*$L9*$N$8*$O$6*$P$6/$B$3)*60/1440)</f>
        <v>0.152</v>
      </c>
      <c r="J9" s="37">
        <f>IF($B$3&gt;$B9,"-",($J$6*12*$L9*$N$8*$O$6*$P$6/$B$3)*60/1440)</f>
        <v>0.20899999999999999</v>
      </c>
      <c r="K9" s="37">
        <f>IF($B$3&gt;$B9,"-",($K$6*12*$L9*$N$8*$O$6*$P$6/$B$3)*60/1440)</f>
        <v>0.28499999999999998</v>
      </c>
      <c r="L9" s="38">
        <v>20</v>
      </c>
      <c r="M9" s="39" t="s">
        <v>65</v>
      </c>
      <c r="N9" s="40">
        <v>0.95</v>
      </c>
      <c r="O9" s="40"/>
      <c r="P9" s="40"/>
      <c r="Q9" s="30">
        <v>75</v>
      </c>
      <c r="R9" s="30" t="s">
        <v>72</v>
      </c>
      <c r="S9" s="41" t="s">
        <v>71</v>
      </c>
    </row>
  </sheetData>
  <mergeCells count="10">
    <mergeCell ref="R5:R7"/>
    <mergeCell ref="S5:S7"/>
    <mergeCell ref="Q5:Q7"/>
    <mergeCell ref="C7:K7"/>
    <mergeCell ref="A1:L1"/>
    <mergeCell ref="A5:A7"/>
    <mergeCell ref="B5:B7"/>
    <mergeCell ref="C5:K5"/>
    <mergeCell ref="L5:L7"/>
    <mergeCell ref="M5:M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Normal="100" workbookViewId="0">
      <selection activeCell="A16" sqref="A16"/>
    </sheetView>
  </sheetViews>
  <sheetFormatPr defaultRowHeight="17.25" x14ac:dyDescent="0.3"/>
  <cols>
    <col min="1" max="1" width="27.6640625" customWidth="1"/>
    <col min="2" max="2" width="9.5546875" customWidth="1"/>
    <col min="3" max="4" width="8.21875" customWidth="1"/>
    <col min="5" max="10" width="8.109375" hidden="1" customWidth="1"/>
    <col min="11" max="14" width="9.109375" hidden="1" customWidth="1"/>
    <col min="15" max="15" width="7.44140625" customWidth="1"/>
    <col min="16" max="16" width="11.77734375" customWidth="1"/>
    <col min="17" max="17" width="8.77734375" hidden="1" customWidth="1"/>
    <col min="18" max="18" width="16" hidden="1" customWidth="1"/>
    <col min="19" max="19" width="8.77734375" hidden="1" customWidth="1"/>
    <col min="20" max="20" width="2.21875" hidden="1" customWidth="1"/>
    <col min="21" max="21" width="40" bestFit="1" customWidth="1"/>
  </cols>
  <sheetData>
    <row r="1" spans="1:21" ht="18.75" x14ac:dyDescent="0.3">
      <c r="A1" s="182" t="s">
        <v>61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25"/>
    </row>
    <row r="2" spans="1:21" x14ac:dyDescent="0.3">
      <c r="A2" s="12" t="s">
        <v>16</v>
      </c>
      <c r="B2" s="1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9"/>
      <c r="P2" s="25"/>
    </row>
    <row r="3" spans="1:21" x14ac:dyDescent="0.3">
      <c r="A3" s="7" t="s">
        <v>6</v>
      </c>
      <c r="B3" s="9">
        <v>1500</v>
      </c>
      <c r="C3" s="1" t="s">
        <v>5</v>
      </c>
      <c r="E3" t="s">
        <v>17</v>
      </c>
    </row>
    <row r="5" spans="1:21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62" t="s">
        <v>15</v>
      </c>
      <c r="P5" s="187"/>
      <c r="Q5" s="2" t="s">
        <v>0</v>
      </c>
      <c r="R5" t="s">
        <v>1</v>
      </c>
      <c r="S5" t="s">
        <v>2</v>
      </c>
      <c r="T5" s="186" t="s">
        <v>40</v>
      </c>
      <c r="U5" s="185"/>
    </row>
    <row r="6" spans="1:21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4">
        <v>200</v>
      </c>
      <c r="O6" s="162"/>
      <c r="P6" s="187"/>
      <c r="Q6" s="2"/>
      <c r="R6" s="2">
        <v>0.75</v>
      </c>
      <c r="S6" s="2">
        <v>0.8</v>
      </c>
      <c r="T6" s="186"/>
      <c r="U6" s="185"/>
    </row>
    <row r="7" spans="1:21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62"/>
      <c r="P7" s="187"/>
      <c r="Q7" s="2"/>
      <c r="R7" s="2"/>
      <c r="S7" s="2"/>
      <c r="T7" s="186"/>
      <c r="U7" s="185"/>
    </row>
    <row r="8" spans="1:21" x14ac:dyDescent="0.3">
      <c r="A8" s="8" t="s">
        <v>59</v>
      </c>
      <c r="B8" s="10">
        <v>10000</v>
      </c>
      <c r="C8" s="14">
        <f>IF($B$3&gt;$B8,"-",($C$6*12*$O8*$Q$8*$R$6*$S$6/$B$3)*60/1440)</f>
        <v>2.6599999999999995E-2</v>
      </c>
      <c r="D8" s="14">
        <f>IF($B$3&gt;$B8,"-",($D$6*12*$O8*$Q$8*$R$6*$S$6/$B$3)*60/1440)</f>
        <v>3.4200000000000001E-2</v>
      </c>
      <c r="E8" s="14">
        <f>IF($B$3&gt;$B8,"-",($E$6*12*$O8*$Q$8*$R$6*$S$6/$B$3)*60/1440)</f>
        <v>4.5600000000000002E-2</v>
      </c>
      <c r="F8" s="14">
        <f>IF($B$3&gt;$B8,"-",($F$6*12*$O8*$Q$8*$R$6*$S$6/$B$3)*60/1440)</f>
        <v>6.8400000000000002E-2</v>
      </c>
      <c r="G8" s="14">
        <f>IF($B$3&gt;$B8,"-",($G$6*12*$O8*$Q$8*$R$6*$S$6/$B$3)*60/1440)</f>
        <v>9.8799999999999999E-2</v>
      </c>
      <c r="H8" s="14">
        <f>IF($B$3&gt;$B8,"-",($H$6*12*$O8*$Q$8*$R$6*$S$6/$B$3)*60/1440)</f>
        <v>0.12540000000000001</v>
      </c>
      <c r="I8" s="14">
        <f>IF($B$3&gt;$B8,"-",($I$6*12*$O8*$Q$8*$R$6*$S$6/$B$3)*60/1440)</f>
        <v>0.152</v>
      </c>
      <c r="J8" s="14">
        <f>IF($B$3&gt;$B8,"-",($J$6*12*$O8*$Q$8*$R$6*$S$6/$B$3)*60/1440)</f>
        <v>0.20899999999999999</v>
      </c>
      <c r="K8" s="14">
        <f>IF($B$3&gt;$B8,"-",($K$6*12*$O8*$Q$8*$R$6*$S$6/$B$3)*60/1440)</f>
        <v>0.28499999999999998</v>
      </c>
      <c r="L8" s="14">
        <f>IF($B$3&gt;$B8,"-",($L$6*12*$O8*$Q$8*$R$6*$S$6/$B$3)*60/1440)</f>
        <v>0.37999999999999995</v>
      </c>
      <c r="M8" s="14">
        <f>IF($B$3&gt;$B8,"-",($M$6*12*$O8*$Q$8*$R$6*$S$6/$B$3)*60/1440)</f>
        <v>0.56999999999999995</v>
      </c>
      <c r="N8" s="14">
        <f>IF($B$3&gt;$B8,"-",($N$6*12*$O8*$Q$8*$R$6*$S$6/$B$3)*60/1440)</f>
        <v>0.7599999999999999</v>
      </c>
      <c r="O8" s="9">
        <v>20</v>
      </c>
      <c r="P8" s="32"/>
      <c r="Q8" s="2">
        <v>0.95</v>
      </c>
      <c r="R8" s="2"/>
      <c r="S8" s="2"/>
      <c r="T8" s="31">
        <v>150</v>
      </c>
      <c r="U8" s="6"/>
    </row>
    <row r="9" spans="1:21" x14ac:dyDescent="0.3">
      <c r="A9" s="8" t="s">
        <v>53</v>
      </c>
      <c r="B9" s="10">
        <v>15000</v>
      </c>
      <c r="C9" s="14">
        <f>IF($B$3&gt;$B9,"-",($C$6*12*$O9*$Q$8*$R$6*$S$6/$B$3)*60/1440)</f>
        <v>4.2559999999999994E-2</v>
      </c>
      <c r="D9" s="14">
        <f>IF($B$3&gt;$B9,"-",($D$6*12*$O9*$Q$8*$R$6*$S$6/$B$3)*60/1440)</f>
        <v>5.4720000000000005E-2</v>
      </c>
      <c r="E9" s="14">
        <f>IF($B$3&gt;$B9,"-",($E$6*12*$O9*$Q$8*$R$6*$S$6/$B$3)*60/1440)</f>
        <v>7.2959999999999997E-2</v>
      </c>
      <c r="F9" s="14">
        <f>IF($B$3&gt;$B9,"-",($F$6*12*$O9*$Q$8*$R$6*$S$6/$B$3)*60/1440)</f>
        <v>0.10944000000000001</v>
      </c>
      <c r="G9" s="14">
        <f>IF($B$3&gt;$B9,"-",($G$6*12*$O9*$Q$8*$R$6*$S$6/$B$3)*60/1440)</f>
        <v>0.15808</v>
      </c>
      <c r="H9" s="14">
        <f>IF($B$3&gt;$B9,"-",($H$6*12*$O9*$Q$8*$R$6*$S$6/$B$3)*60/1440)</f>
        <v>0.20064000000000001</v>
      </c>
      <c r="I9" s="14">
        <f>IF($B$3&gt;$B9,"-",($I$6*12*$O9*$Q$8*$R$6*$S$6/$B$3)*60/1440)</f>
        <v>0.24320000000000003</v>
      </c>
      <c r="J9" s="14">
        <f>IF($B$3&gt;$B9,"-",($J$6*12*$O9*$Q$8*$R$6*$S$6/$B$3)*60/1440)</f>
        <v>0.33440000000000003</v>
      </c>
      <c r="K9" s="14">
        <f>IF($B$3&gt;$B9,"-",($K$6*12*$O9*$Q$8*$R$6*$S$6/$B$3)*60/1440)</f>
        <v>0.45600000000000007</v>
      </c>
      <c r="L9" s="14">
        <f>IF($B$3&gt;$B9,"-",($L$6*12*$O9*$Q$8*$R$6*$S$6/$B$3)*60/1440)</f>
        <v>0.60799999999999998</v>
      </c>
      <c r="M9" s="14">
        <f>IF($B$3&gt;$B9,"-",($M$6*12*$O9*$Q$8*$R$6*$S$6/$B$3)*60/1440)</f>
        <v>0.91200000000000014</v>
      </c>
      <c r="N9" s="14">
        <f>IF($B$3&gt;$B9,"-",($N$6*12*$O9*$Q$8*$R$6*$S$6/$B$3)*60/1440)</f>
        <v>1.216</v>
      </c>
      <c r="O9" s="9">
        <v>32</v>
      </c>
      <c r="P9" s="32"/>
      <c r="Q9" s="2">
        <v>0.95</v>
      </c>
      <c r="R9" s="2"/>
      <c r="S9" s="2"/>
      <c r="T9" s="31">
        <v>150</v>
      </c>
      <c r="U9" s="6"/>
    </row>
    <row r="10" spans="1:21" x14ac:dyDescent="0.3">
      <c r="A10" s="8" t="s">
        <v>55</v>
      </c>
      <c r="B10" s="10">
        <v>20000</v>
      </c>
      <c r="C10" s="14">
        <f>IF($B$3&gt;$B10,"-",($C$6*12*$O10*$Q$8*$R$6*$S$6/$B$3)*60/1440)</f>
        <v>4.2559999999999994E-2</v>
      </c>
      <c r="D10" s="14">
        <f>IF($B$3&gt;$B10,"-",($D$6*12*$O10*$Q$8*$R$6*$S$6/$B$3)*60/1440)</f>
        <v>5.4720000000000005E-2</v>
      </c>
      <c r="E10" s="14">
        <f>IF($B$3&gt;$B10,"-",($E$6*12*$O10*$Q$8*$R$6*$S$6/$B$3)*60/1440)</f>
        <v>7.2959999999999997E-2</v>
      </c>
      <c r="F10" s="14">
        <f>IF($B$3&gt;$B10,"-",($F$6*12*$O10*$Q$8*$R$6*$S$6/$B$3)*60/1440)</f>
        <v>0.10944000000000001</v>
      </c>
      <c r="G10" s="14">
        <f>IF($B$3&gt;$B10,"-",($G$6*12*$O10*$Q$8*$R$6*$S$6/$B$3)*60/1440)</f>
        <v>0.15808</v>
      </c>
      <c r="H10" s="14">
        <f>IF($B$3&gt;$B10,"-",($H$6*12*$O10*$Q$8*$R$6*$S$6/$B$3)*60/1440)</f>
        <v>0.20064000000000001</v>
      </c>
      <c r="I10" s="14">
        <f>IF($B$3&gt;$B10,"-",($I$6*12*$O10*$Q$8*$R$6*$S$6/$B$3)*60/1440)</f>
        <v>0.24320000000000003</v>
      </c>
      <c r="J10" s="14">
        <f>IF($B$3&gt;$B10,"-",($J$6*12*$O10*$Q$8*$R$6*$S$6/$B$3)*60/1440)</f>
        <v>0.33440000000000003</v>
      </c>
      <c r="K10" s="14">
        <f>IF($B$3&gt;$B10,"-",($K$6*12*$O10*$Q$8*$R$6*$S$6/$B$3)*60/1440)</f>
        <v>0.45600000000000007</v>
      </c>
      <c r="L10" s="14">
        <f>IF($B$3&gt;$B10,"-",($L$6*12*$O10*$Q$8*$R$6*$S$6/$B$3)*60/1440)</f>
        <v>0.60799999999999998</v>
      </c>
      <c r="M10" s="14">
        <f>IF($B$3&gt;$B10,"-",($M$6*12*$O10*$Q$8*$R$6*$S$6/$B$3)*60/1440)</f>
        <v>0.91200000000000014</v>
      </c>
      <c r="N10" s="14">
        <f>IF($B$3&gt;$B10,"-",($N$6*12*$O10*$Q$8*$R$6*$S$6/$B$3)*60/1440)</f>
        <v>1.216</v>
      </c>
      <c r="O10" s="9">
        <v>32</v>
      </c>
      <c r="P10" s="32"/>
      <c r="Q10" s="2">
        <v>0.95</v>
      </c>
      <c r="R10" s="2"/>
      <c r="S10" s="2"/>
      <c r="T10" s="31">
        <v>150</v>
      </c>
      <c r="U10" s="6"/>
    </row>
    <row r="11" spans="1:21" x14ac:dyDescent="0.3">
      <c r="A11" s="26" t="s">
        <v>57</v>
      </c>
      <c r="B11" s="27">
        <v>30000</v>
      </c>
      <c r="C11" s="14">
        <f>IF($B$3&gt;$B11,"-",($C$6*12*$O11*$Q$8*$R$6*$S$6/$B$3)*60/1440)</f>
        <v>8.5119999999999987E-2</v>
      </c>
      <c r="D11" s="14">
        <f>IF($B$3&gt;$B11,"-",($D$6*12*$O11*$Q$8*$R$6*$S$6/$B$3)*60/1440)</f>
        <v>0.10944000000000001</v>
      </c>
      <c r="E11" s="14">
        <f>IF($B$3&gt;$B11,"-",($E$6*12*$O11*$Q$8*$R$6*$S$6/$B$3)*60/1440)</f>
        <v>0.14591999999999999</v>
      </c>
      <c r="F11" s="14">
        <f>IF($B$3&gt;$B11,"-",($F$6*12*$O11*$Q$8*$R$6*$S$6/$B$3)*60/1440)</f>
        <v>0.21888000000000002</v>
      </c>
      <c r="G11" s="14">
        <f>IF($B$3&gt;$B11,"-",($G$6*12*$O11*$Q$8*$R$6*$S$6/$B$3)*60/1440)</f>
        <v>0.31616</v>
      </c>
      <c r="H11" s="14">
        <f>IF($B$3&gt;$B11,"-",($H$6*12*$O11*$Q$8*$R$6*$S$6/$B$3)*60/1440)</f>
        <v>0.40128000000000003</v>
      </c>
      <c r="I11" s="14">
        <f>IF($B$3&gt;$B11,"-",($I$6*12*$O11*$Q$8*$R$6*$S$6/$B$3)*60/1440)</f>
        <v>0.48640000000000005</v>
      </c>
      <c r="J11" s="14">
        <f>IF($B$3&gt;$B11,"-",($J$6*12*$O11*$Q$8*$R$6*$S$6/$B$3)*60/1440)</f>
        <v>0.66880000000000006</v>
      </c>
      <c r="K11" s="14">
        <f>IF($B$3&gt;$B11,"-",($K$6*12*$O11*$Q$8*$R$6*$S$6/$B$3)*60/1440)</f>
        <v>0.91200000000000014</v>
      </c>
      <c r="L11" s="14">
        <f>IF($B$3&gt;$B11,"-",($L$6*12*$O11*$Q$8*$R$6*$S$6/$B$3)*60/1440)</f>
        <v>1.216</v>
      </c>
      <c r="M11" s="14">
        <f>IF($B$3&gt;$B11,"-",($M$6*12*$O11*$Q$8*$R$6*$S$6/$B$3)*60/1440)</f>
        <v>1.8240000000000003</v>
      </c>
      <c r="N11" s="14">
        <f>IF($B$3&gt;$B11,"-",($N$6*12*$O11*$Q$8*$R$6*$S$6/$B$3)*60/1440)</f>
        <v>2.4319999999999999</v>
      </c>
      <c r="O11" s="9">
        <v>64</v>
      </c>
      <c r="P11" s="32"/>
      <c r="U11" s="6"/>
    </row>
    <row r="12" spans="1:21" x14ac:dyDescent="0.3">
      <c r="A12" s="26" t="s">
        <v>113</v>
      </c>
      <c r="B12" s="27">
        <v>40000</v>
      </c>
      <c r="C12" s="14">
        <f>IF($B$3&gt;$B12,"-",($C$6*12*$O12*$Q$8*$R$6*$S$6/$B$3)*60/1440)</f>
        <v>8.5119999999999987E-2</v>
      </c>
      <c r="D12" s="14">
        <f>IF($B$3&gt;$B12,"-",($D$6*12*$O12*$Q$8*$R$6*$S$6/$B$3)*60/1440)</f>
        <v>0.10944000000000001</v>
      </c>
      <c r="E12" s="14">
        <f>IF($B$3&gt;$B12,"-",($E$6*12*$O12*$Q$8*$R$6*$S$6/$B$3)*60/1440)</f>
        <v>0.14591999999999999</v>
      </c>
      <c r="F12" s="14">
        <f>IF($B$3&gt;$B12,"-",($F$6*12*$O12*$Q$8*$R$6*$S$6/$B$3)*60/1440)</f>
        <v>0.21888000000000002</v>
      </c>
      <c r="G12" s="14">
        <f>IF($B$3&gt;$B12,"-",($G$6*12*$O12*$Q$8*$R$6*$S$6/$B$3)*60/1440)</f>
        <v>0.31616</v>
      </c>
      <c r="H12" s="14">
        <f>IF($B$3&gt;$B12,"-",($H$6*12*$O12*$Q$8*$R$6*$S$6/$B$3)*60/1440)</f>
        <v>0.40128000000000003</v>
      </c>
      <c r="I12" s="14">
        <f>IF($B$3&gt;$B12,"-",($I$6*12*$O12*$Q$8*$R$6*$S$6/$B$3)*60/1440)</f>
        <v>0.48640000000000005</v>
      </c>
      <c r="J12" s="14">
        <f>IF($B$3&gt;$B12,"-",($J$6*12*$O12*$Q$8*$R$6*$S$6/$B$3)*60/1440)</f>
        <v>0.66880000000000006</v>
      </c>
      <c r="K12" s="14">
        <f>IF($B$3&gt;$B12,"-",($K$6*12*$O12*$Q$8*$R$6*$S$6/$B$3)*60/1440)</f>
        <v>0.91200000000000014</v>
      </c>
      <c r="L12" s="14">
        <f>IF($B$3&gt;$B12,"-",($L$6*12*$O12*$Q$8*$R$6*$S$6/$B$3)*60/1440)</f>
        <v>1.216</v>
      </c>
      <c r="M12" s="14">
        <f>IF($B$3&gt;$B12,"-",($M$6*12*$O12*$Q$8*$R$6*$S$6/$B$3)*60/1440)</f>
        <v>1.8240000000000003</v>
      </c>
      <c r="N12" s="14">
        <f>IF($B$3&gt;$B12,"-",($N$6*12*$O12*$Q$8*$R$6*$S$6/$B$3)*60/1440)</f>
        <v>2.4319999999999999</v>
      </c>
      <c r="O12" s="9">
        <v>64</v>
      </c>
    </row>
  </sheetData>
  <mergeCells count="9">
    <mergeCell ref="U5:U7"/>
    <mergeCell ref="T5:T7"/>
    <mergeCell ref="C5:N5"/>
    <mergeCell ref="C7:N7"/>
    <mergeCell ref="A1:O1"/>
    <mergeCell ref="A5:A7"/>
    <mergeCell ref="B5:B7"/>
    <mergeCell ref="O5:O7"/>
    <mergeCell ref="P5:P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Normal="100" workbookViewId="0">
      <selection activeCell="A17" sqref="A17"/>
    </sheetView>
  </sheetViews>
  <sheetFormatPr defaultRowHeight="17.25" x14ac:dyDescent="0.3"/>
  <cols>
    <col min="1" max="1" width="26.6640625" customWidth="1"/>
    <col min="2" max="2" width="9.33203125" customWidth="1"/>
    <col min="3" max="14" width="7.109375" bestFit="1" customWidth="1"/>
    <col min="15" max="16" width="6.44140625" customWidth="1"/>
    <col min="17" max="17" width="7.21875" customWidth="1"/>
    <col min="18" max="18" width="14.77734375" customWidth="1"/>
    <col min="19" max="19" width="8.77734375" hidden="1" customWidth="1"/>
    <col min="20" max="20" width="16" hidden="1" customWidth="1"/>
    <col min="21" max="21" width="8.77734375" hidden="1" customWidth="1"/>
    <col min="22" max="22" width="9.5546875" customWidth="1"/>
  </cols>
  <sheetData>
    <row r="1" spans="1:22" ht="18.75" x14ac:dyDescent="0.3">
      <c r="A1" s="182" t="s">
        <v>95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25"/>
    </row>
    <row r="2" spans="1:22" x14ac:dyDescent="0.3">
      <c r="A2" s="12" t="s">
        <v>16</v>
      </c>
      <c r="B2" s="1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50"/>
      <c r="P2" s="50"/>
      <c r="Q2" s="25"/>
      <c r="R2" s="25"/>
    </row>
    <row r="3" spans="1:22" x14ac:dyDescent="0.3">
      <c r="A3" s="7" t="s">
        <v>6</v>
      </c>
      <c r="B3" s="9">
        <v>10000</v>
      </c>
      <c r="C3" s="1" t="s">
        <v>5</v>
      </c>
    </row>
    <row r="5" spans="1:22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63" t="s">
        <v>15</v>
      </c>
      <c r="P5" s="163" t="s">
        <v>105</v>
      </c>
      <c r="Q5" s="163" t="s">
        <v>107</v>
      </c>
      <c r="R5" s="166" t="s">
        <v>36</v>
      </c>
      <c r="S5" s="2" t="s">
        <v>0</v>
      </c>
      <c r="T5" t="s">
        <v>1</v>
      </c>
      <c r="U5" t="s">
        <v>2</v>
      </c>
      <c r="V5" s="34"/>
    </row>
    <row r="6" spans="1:22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4">
        <v>200</v>
      </c>
      <c r="O6" s="164"/>
      <c r="P6" s="164"/>
      <c r="Q6" s="164"/>
      <c r="R6" s="166"/>
      <c r="S6" s="2"/>
      <c r="T6" s="2">
        <v>0.75</v>
      </c>
      <c r="U6" s="2">
        <v>0.8</v>
      </c>
      <c r="V6" s="34"/>
    </row>
    <row r="7" spans="1:22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65"/>
      <c r="P7" s="165"/>
      <c r="Q7" s="165"/>
      <c r="R7" s="166"/>
      <c r="S7" s="2"/>
      <c r="T7" s="2"/>
      <c r="U7" s="2"/>
      <c r="V7" s="34"/>
    </row>
    <row r="8" spans="1:22" x14ac:dyDescent="0.3">
      <c r="A8" s="8" t="s">
        <v>52</v>
      </c>
      <c r="B8" s="10">
        <v>10000</v>
      </c>
      <c r="C8" s="14">
        <f>IF($B$3&gt;$B8,"-",($C$6*12*$Q8*$S$8*$T$6*$U$6/$B$3)*60/1440)</f>
        <v>3.9899999999999996E-3</v>
      </c>
      <c r="D8" s="14">
        <f>IF($B$3&gt;$B8,"-",($D$6*12*$Q8*$S$8*$T$6*$U$6/$B$3)*60/1440)</f>
        <v>5.13E-3</v>
      </c>
      <c r="E8" s="14">
        <f>IF($B$3&gt;$B8,"-",($E$6*12*$Q8*$S$8*$T$6*$U$6/$B$3)*60/1440)</f>
        <v>6.8400000000000006E-3</v>
      </c>
      <c r="F8" s="14">
        <f>IF($B$3&gt;$B8,"-",($F$6*12*$Q8*$S$8*$T$6*$U$6/$B$3)*60/1440)</f>
        <v>1.026E-2</v>
      </c>
      <c r="G8" s="14">
        <f>IF($B$3&gt;$B8,"-",($G$6*12*$Q8*$S$8*$T$6*$U$6/$B$3)*60/1440)</f>
        <v>1.4820000000000002E-2</v>
      </c>
      <c r="H8" s="14">
        <f>IF($B$3&gt;$B8,"-",($H$6*12*$Q8*$S$8*$T$6*$U$6/$B$3)*60/1440)</f>
        <v>1.8810000000000004E-2</v>
      </c>
      <c r="I8" s="14">
        <f>IF($B$3&gt;$B8,"-",($I$6*12*$Q8*$S$8*$T$6*$U$6/$B$3)*60/1440)</f>
        <v>2.2800000000000001E-2</v>
      </c>
      <c r="J8" s="14">
        <f>IF($B$3&gt;$B8,"-",($J$6*12*$Q8*$S$8*$T$6*$U$6/$B$3)*60/1440)</f>
        <v>3.1349999999999996E-2</v>
      </c>
      <c r="K8" s="14">
        <f>IF($B$3&gt;$B8,"-",($K$6*12*$Q8*$S$8*$T$6*$U$6/$B$3)*60/1440)</f>
        <v>4.2750000000000003E-2</v>
      </c>
      <c r="L8" s="14">
        <f>IF($B$3&gt;$B8,"-",($L$6*12*$Q8*$S$8*$T$6*$U$6/$B$3)*60/1440)</f>
        <v>5.7000000000000009E-2</v>
      </c>
      <c r="M8" s="14">
        <f>IF($B$3&gt;$B8,"-",($M$6*12*$Q8*$S$8*$T$6*$U$6/$B$3)*60/1440)</f>
        <v>8.5500000000000007E-2</v>
      </c>
      <c r="N8" s="14">
        <f>IF($B$3&gt;$B8,"-",($N$6*12*$Q8*$S$8*$T$6*$U$6/$B$3)*60/1440)</f>
        <v>0.11400000000000002</v>
      </c>
      <c r="O8" s="9">
        <v>20</v>
      </c>
      <c r="P8" s="72">
        <v>1</v>
      </c>
      <c r="Q8" s="17">
        <f>O8*P8</f>
        <v>20</v>
      </c>
      <c r="R8" s="17" t="s">
        <v>60</v>
      </c>
      <c r="S8" s="2">
        <v>0.95</v>
      </c>
      <c r="T8" s="2"/>
      <c r="U8" s="2"/>
      <c r="V8" s="33"/>
    </row>
    <row r="9" spans="1:22" x14ac:dyDescent="0.3">
      <c r="A9" s="8" t="s">
        <v>54</v>
      </c>
      <c r="B9" s="10">
        <v>20000</v>
      </c>
      <c r="C9" s="14">
        <f>IF($B$3&gt;$B9,"-",($C$6*12*$Q9*$S$8*$T$6*$U$6/$B$3)*60/1440)</f>
        <v>7.9799999999999992E-3</v>
      </c>
      <c r="D9" s="14">
        <f t="shared" ref="D9:D11" si="0">IF($B$3&gt;$B9,"-",($D$6*12*$Q9*$S$8*$T$6*$U$6/$B$3)*60/1440)</f>
        <v>1.026E-2</v>
      </c>
      <c r="E9" s="14">
        <f t="shared" ref="E9:E11" si="1">IF($B$3&gt;$B9,"-",($E$6*12*$Q9*$S$8*$T$6*$U$6/$B$3)*60/1440)</f>
        <v>1.3680000000000001E-2</v>
      </c>
      <c r="F9" s="14">
        <f t="shared" ref="F9:F11" si="2">IF($B$3&gt;$B9,"-",($F$6*12*$Q9*$S$8*$T$6*$U$6/$B$3)*60/1440)</f>
        <v>2.052E-2</v>
      </c>
      <c r="G9" s="14">
        <f t="shared" ref="G9:G11" si="3">IF($B$3&gt;$B9,"-",($G$6*12*$Q9*$S$8*$T$6*$U$6/$B$3)*60/1440)</f>
        <v>2.9640000000000003E-2</v>
      </c>
      <c r="H9" s="14">
        <f t="shared" ref="H9:H11" si="4">IF($B$3&gt;$B9,"-",($H$6*12*$Q9*$S$8*$T$6*$U$6/$B$3)*60/1440)</f>
        <v>3.7620000000000008E-2</v>
      </c>
      <c r="I9" s="14">
        <f t="shared" ref="I9:I11" si="5">IF($B$3&gt;$B9,"-",($I$6*12*$Q9*$S$8*$T$6*$U$6/$B$3)*60/1440)</f>
        <v>4.5600000000000002E-2</v>
      </c>
      <c r="J9" s="14">
        <f t="shared" ref="J9:J11" si="6">IF($B$3&gt;$B9,"-",($J$6*12*$Q9*$S$8*$T$6*$U$6/$B$3)*60/1440)</f>
        <v>6.2699999999999992E-2</v>
      </c>
      <c r="K9" s="14">
        <f t="shared" ref="K9:K11" si="7">IF($B$3&gt;$B9,"-",($K$6*12*$Q9*$S$8*$T$6*$U$6/$B$3)*60/1440)</f>
        <v>8.5500000000000007E-2</v>
      </c>
      <c r="L9" s="14">
        <f t="shared" ref="L9:L11" si="8">IF($B$3&gt;$B9,"-",($L$6*12*$Q9*$S$8*$T$6*$U$6/$B$3)*60/1440)</f>
        <v>0.11400000000000002</v>
      </c>
      <c r="M9" s="14">
        <f t="shared" ref="M9:M11" si="9">IF($B$3&gt;$B9,"-",($M$6*12*$Q9*$S$8*$T$6*$U$6/$B$3)*60/1440)</f>
        <v>0.17100000000000001</v>
      </c>
      <c r="N9" s="14">
        <f t="shared" ref="N9:N11" si="10">IF($B$3&gt;$B9,"-",($N$6*12*$Q9*$S$8*$T$6*$U$6/$B$3)*60/1440)</f>
        <v>0.22800000000000004</v>
      </c>
      <c r="O9" s="9">
        <v>40</v>
      </c>
      <c r="P9" s="72">
        <v>1</v>
      </c>
      <c r="Q9" s="17">
        <f>O9*P9</f>
        <v>40</v>
      </c>
      <c r="R9" s="17" t="s">
        <v>62</v>
      </c>
      <c r="S9" s="2">
        <v>0.95</v>
      </c>
      <c r="T9" s="2"/>
      <c r="U9" s="2"/>
      <c r="V9" s="33"/>
    </row>
    <row r="10" spans="1:22" x14ac:dyDescent="0.3">
      <c r="A10" s="8" t="s">
        <v>56</v>
      </c>
      <c r="B10" s="10">
        <v>30000</v>
      </c>
      <c r="C10" s="14">
        <f t="shared" ref="C10:C11" si="11">IF($B$3&gt;$B10,"-",($C$6*12*$Q10*$S$8*$T$6*$U$6/$B$3)*60/1440)</f>
        <v>7.9799999999999992E-3</v>
      </c>
      <c r="D10" s="14">
        <f t="shared" si="0"/>
        <v>1.026E-2</v>
      </c>
      <c r="E10" s="14">
        <f t="shared" si="1"/>
        <v>1.3680000000000001E-2</v>
      </c>
      <c r="F10" s="14">
        <f t="shared" si="2"/>
        <v>2.052E-2</v>
      </c>
      <c r="G10" s="14">
        <f t="shared" si="3"/>
        <v>2.9640000000000003E-2</v>
      </c>
      <c r="H10" s="14">
        <f t="shared" si="4"/>
        <v>3.7620000000000008E-2</v>
      </c>
      <c r="I10" s="14">
        <f t="shared" si="5"/>
        <v>4.5600000000000002E-2</v>
      </c>
      <c r="J10" s="14">
        <f t="shared" si="6"/>
        <v>6.2699999999999992E-2</v>
      </c>
      <c r="K10" s="14">
        <f t="shared" si="7"/>
        <v>8.5500000000000007E-2</v>
      </c>
      <c r="L10" s="14">
        <f t="shared" si="8"/>
        <v>0.11400000000000002</v>
      </c>
      <c r="M10" s="14">
        <f t="shared" si="9"/>
        <v>0.17100000000000001</v>
      </c>
      <c r="N10" s="14">
        <f t="shared" si="10"/>
        <v>0.22800000000000004</v>
      </c>
      <c r="O10" s="9">
        <v>40</v>
      </c>
      <c r="P10" s="72">
        <v>1</v>
      </c>
      <c r="Q10" s="17">
        <f t="shared" ref="Q10:Q11" si="12">O10*P10</f>
        <v>40</v>
      </c>
      <c r="R10" s="17" t="s">
        <v>62</v>
      </c>
      <c r="S10" s="2">
        <v>0.95</v>
      </c>
      <c r="T10" s="2"/>
      <c r="U10" s="2"/>
      <c r="V10" s="33"/>
    </row>
    <row r="11" spans="1:22" x14ac:dyDescent="0.3">
      <c r="A11" s="26" t="s">
        <v>58</v>
      </c>
      <c r="B11" s="27">
        <v>40000</v>
      </c>
      <c r="C11" s="14">
        <f t="shared" si="11"/>
        <v>7.9799999999999992E-3</v>
      </c>
      <c r="D11" s="14">
        <f t="shared" si="0"/>
        <v>1.026E-2</v>
      </c>
      <c r="E11" s="14">
        <f t="shared" si="1"/>
        <v>1.3680000000000001E-2</v>
      </c>
      <c r="F11" s="14">
        <f t="shared" si="2"/>
        <v>2.052E-2</v>
      </c>
      <c r="G11" s="14">
        <f t="shared" si="3"/>
        <v>2.9640000000000003E-2</v>
      </c>
      <c r="H11" s="14">
        <f t="shared" si="4"/>
        <v>3.7620000000000008E-2</v>
      </c>
      <c r="I11" s="14">
        <f t="shared" si="5"/>
        <v>4.5600000000000002E-2</v>
      </c>
      <c r="J11" s="14">
        <f t="shared" si="6"/>
        <v>6.2699999999999992E-2</v>
      </c>
      <c r="K11" s="14">
        <f t="shared" si="7"/>
        <v>8.5500000000000007E-2</v>
      </c>
      <c r="L11" s="14">
        <f t="shared" si="8"/>
        <v>0.11400000000000002</v>
      </c>
      <c r="M11" s="14">
        <f t="shared" si="9"/>
        <v>0.17100000000000001</v>
      </c>
      <c r="N11" s="14">
        <f t="shared" si="10"/>
        <v>0.22800000000000004</v>
      </c>
      <c r="O11" s="9">
        <v>40</v>
      </c>
      <c r="P11" s="72">
        <v>1</v>
      </c>
      <c r="Q11" s="17">
        <f t="shared" si="12"/>
        <v>40</v>
      </c>
      <c r="R11" s="17" t="s">
        <v>62</v>
      </c>
    </row>
    <row r="13" spans="1:22" x14ac:dyDescent="0.3">
      <c r="A13" s="47" t="str">
        <f>[1]Invoice!C54</f>
        <v>ИБП Энергия Омега-33-60K-0</v>
      </c>
      <c r="B13" s="27">
        <v>60000</v>
      </c>
      <c r="C13" s="14">
        <f>IF($B$3&gt;$B13,"-",($C$6*12*$Q13*$S$8*$T$6*$U$6/$B$3)*60/1440)</f>
        <v>7.9799999999999992E-3</v>
      </c>
      <c r="D13" s="14">
        <f t="shared" ref="D13:D16" si="13">IF($B$3&gt;$B13,"-",($D$6*12*$Q13*$S$8*$T$6*$U$6/$B$3)*60/1440)</f>
        <v>1.026E-2</v>
      </c>
      <c r="E13" s="14">
        <f t="shared" ref="E13:E16" si="14">IF($B$3&gt;$B13,"-",($E$6*12*$Q13*$S$8*$T$6*$U$6/$B$3)*60/1440)</f>
        <v>1.3680000000000001E-2</v>
      </c>
      <c r="F13" s="14">
        <f t="shared" ref="F13:F16" si="15">IF($B$3&gt;$B13,"-",($F$6*12*$Q13*$S$8*$T$6*$U$6/$B$3)*60/1440)</f>
        <v>2.052E-2</v>
      </c>
      <c r="G13" s="14">
        <f t="shared" ref="G13:G16" si="16">IF($B$3&gt;$B13,"-",($G$6*12*$Q13*$S$8*$T$6*$U$6/$B$3)*60/1440)</f>
        <v>2.9640000000000003E-2</v>
      </c>
      <c r="H13" s="14">
        <f>IF($B$3&gt;$B13,"-",($H$6*12*$Q13*$S$8*$T$6*$U$6/$B$3)*60/1440)</f>
        <v>3.7620000000000008E-2</v>
      </c>
      <c r="I13" s="14">
        <f t="shared" ref="I13:I16" si="17">IF($B$3&gt;$B13,"-",($I$6*12*$Q13*$S$8*$T$6*$U$6/$B$3)*60/1440)</f>
        <v>4.5600000000000002E-2</v>
      </c>
      <c r="J13" s="14">
        <f>IF($B$3&gt;$B13,"-",($J$6*12*$Q13*$S$8*$T$6*$U$6/$B$3)*60/1440)</f>
        <v>6.2699999999999992E-2</v>
      </c>
      <c r="K13" s="14">
        <f t="shared" ref="K13:K16" si="18">IF($B$3&gt;$B13,"-",($K$6*12*$Q13*$S$8*$T$6*$U$6/$B$3)*60/1440)</f>
        <v>8.5500000000000007E-2</v>
      </c>
      <c r="L13" s="14">
        <f t="shared" ref="L13:L16" si="19">IF($B$3&gt;$B13,"-",($L$6*12*$Q13*$S$8*$T$6*$U$6/$B$3)*60/1440)</f>
        <v>0.11400000000000002</v>
      </c>
      <c r="M13" s="14">
        <f t="shared" ref="M13:M16" si="20">IF($B$3&gt;$B13,"-",($M$6*12*$Q13*$S$8*$T$6*$U$6/$B$3)*60/1440)</f>
        <v>0.17100000000000001</v>
      </c>
      <c r="N13" s="14">
        <f t="shared" ref="N13:N16" si="21">IF($B$3&gt;$B13,"-",($N$6*12*$Q13*$S$8*$T$6*$U$6/$B$3)*60/1440)</f>
        <v>0.22800000000000004</v>
      </c>
      <c r="O13" s="9">
        <v>40</v>
      </c>
      <c r="P13" s="72">
        <v>1</v>
      </c>
      <c r="Q13" s="71">
        <f t="shared" ref="Q13:Q16" si="22">O13*P13</f>
        <v>40</v>
      </c>
      <c r="R13" s="17" t="s">
        <v>62</v>
      </c>
    </row>
    <row r="14" spans="1:22" x14ac:dyDescent="0.3">
      <c r="A14" s="47" t="str">
        <f>[1]Invoice!C55</f>
        <v>ИБП Энергия Омега-33-100K-0</v>
      </c>
      <c r="B14" s="27">
        <v>100000</v>
      </c>
      <c r="C14" s="14">
        <f>IF($B$3&gt;$B14,"-",($C$6*12*$Q14*$S$8*$T$6*$U$6/$B$3)*60/1440)</f>
        <v>7.9799999999999992E-3</v>
      </c>
      <c r="D14" s="14">
        <f t="shared" si="13"/>
        <v>1.026E-2</v>
      </c>
      <c r="E14" s="14">
        <f t="shared" si="14"/>
        <v>1.3680000000000001E-2</v>
      </c>
      <c r="F14" s="14">
        <f t="shared" si="15"/>
        <v>2.052E-2</v>
      </c>
      <c r="G14" s="14">
        <f t="shared" si="16"/>
        <v>2.9640000000000003E-2</v>
      </c>
      <c r="H14" s="14">
        <f t="shared" ref="H14:H16" si="23">IF($B$3&gt;$B14,"-",($H$6*12*$Q14*$S$8*$T$6*$U$6/$B$3)*60/1440)</f>
        <v>3.7620000000000008E-2</v>
      </c>
      <c r="I14" s="14">
        <f t="shared" si="17"/>
        <v>4.5600000000000002E-2</v>
      </c>
      <c r="J14" s="14">
        <f t="shared" ref="J14:J16" si="24">IF($B$3&gt;$B14,"-",($J$6*12*$Q14*$S$8*$T$6*$U$6/$B$3)*60/1440)</f>
        <v>6.2699999999999992E-2</v>
      </c>
      <c r="K14" s="14">
        <f t="shared" si="18"/>
        <v>8.5500000000000007E-2</v>
      </c>
      <c r="L14" s="14">
        <f t="shared" si="19"/>
        <v>0.11400000000000002</v>
      </c>
      <c r="M14" s="14">
        <f t="shared" si="20"/>
        <v>0.17100000000000001</v>
      </c>
      <c r="N14" s="14">
        <f t="shared" si="21"/>
        <v>0.22800000000000004</v>
      </c>
      <c r="O14" s="9">
        <v>40</v>
      </c>
      <c r="P14" s="72">
        <v>1</v>
      </c>
      <c r="Q14" s="71">
        <f t="shared" si="22"/>
        <v>40</v>
      </c>
      <c r="R14" s="17" t="s">
        <v>62</v>
      </c>
    </row>
    <row r="15" spans="1:22" x14ac:dyDescent="0.3">
      <c r="A15" s="47" t="str">
        <f>[1]Invoice!C56</f>
        <v>ИБП Энергия Омега-33-120K-0</v>
      </c>
      <c r="B15" s="27">
        <v>120000</v>
      </c>
      <c r="C15" s="14">
        <f t="shared" ref="C15:C16" si="25">IF($B$3&gt;$B15,"-",($C$6*12*$Q15*$S$8*$T$6*$U$6/$B$3)*60/1440)</f>
        <v>7.9799999999999992E-3</v>
      </c>
      <c r="D15" s="14">
        <f t="shared" si="13"/>
        <v>1.026E-2</v>
      </c>
      <c r="E15" s="14">
        <f t="shared" si="14"/>
        <v>1.3680000000000001E-2</v>
      </c>
      <c r="F15" s="14">
        <f t="shared" si="15"/>
        <v>2.052E-2</v>
      </c>
      <c r="G15" s="14">
        <f t="shared" si="16"/>
        <v>2.9640000000000003E-2</v>
      </c>
      <c r="H15" s="14">
        <f t="shared" si="23"/>
        <v>3.7620000000000008E-2</v>
      </c>
      <c r="I15" s="14">
        <f t="shared" si="17"/>
        <v>4.5600000000000002E-2</v>
      </c>
      <c r="J15" s="14">
        <f t="shared" si="24"/>
        <v>6.2699999999999992E-2</v>
      </c>
      <c r="K15" s="14">
        <f t="shared" si="18"/>
        <v>8.5500000000000007E-2</v>
      </c>
      <c r="L15" s="14">
        <f t="shared" si="19"/>
        <v>0.11400000000000002</v>
      </c>
      <c r="M15" s="14">
        <f t="shared" si="20"/>
        <v>0.17100000000000001</v>
      </c>
      <c r="N15" s="14">
        <f t="shared" si="21"/>
        <v>0.22800000000000004</v>
      </c>
      <c r="O15" s="9">
        <v>40</v>
      </c>
      <c r="P15" s="72">
        <v>1</v>
      </c>
      <c r="Q15" s="71">
        <f t="shared" si="22"/>
        <v>40</v>
      </c>
      <c r="R15" s="17" t="s">
        <v>62</v>
      </c>
    </row>
    <row r="16" spans="1:22" x14ac:dyDescent="0.3">
      <c r="A16" s="47" t="str">
        <f>[1]Invoice!C57</f>
        <v>ИБП Энергия Омега-33-200K-0</v>
      </c>
      <c r="B16" s="27">
        <v>200000</v>
      </c>
      <c r="C16" s="14">
        <f t="shared" si="25"/>
        <v>7.9799999999999992E-3</v>
      </c>
      <c r="D16" s="14">
        <f t="shared" si="13"/>
        <v>1.026E-2</v>
      </c>
      <c r="E16" s="14">
        <f t="shared" si="14"/>
        <v>1.3680000000000001E-2</v>
      </c>
      <c r="F16" s="14">
        <f t="shared" si="15"/>
        <v>2.052E-2</v>
      </c>
      <c r="G16" s="14">
        <f t="shared" si="16"/>
        <v>2.9640000000000003E-2</v>
      </c>
      <c r="H16" s="14">
        <f t="shared" si="23"/>
        <v>3.7620000000000008E-2</v>
      </c>
      <c r="I16" s="14">
        <f t="shared" si="17"/>
        <v>4.5600000000000002E-2</v>
      </c>
      <c r="J16" s="14">
        <f t="shared" si="24"/>
        <v>6.2699999999999992E-2</v>
      </c>
      <c r="K16" s="14">
        <f t="shared" si="18"/>
        <v>8.5500000000000007E-2</v>
      </c>
      <c r="L16" s="14">
        <f t="shared" si="19"/>
        <v>0.11400000000000002</v>
      </c>
      <c r="M16" s="14">
        <f t="shared" si="20"/>
        <v>0.17100000000000001</v>
      </c>
      <c r="N16" s="14">
        <f t="shared" si="21"/>
        <v>0.22800000000000004</v>
      </c>
      <c r="O16" s="9">
        <v>40</v>
      </c>
      <c r="P16" s="72">
        <v>1</v>
      </c>
      <c r="Q16" s="71">
        <f t="shared" si="22"/>
        <v>40</v>
      </c>
      <c r="R16" s="17" t="s">
        <v>62</v>
      </c>
    </row>
    <row r="17" spans="1:1" x14ac:dyDescent="0.3">
      <c r="A17" s="73" t="s">
        <v>106</v>
      </c>
    </row>
  </sheetData>
  <mergeCells count="9">
    <mergeCell ref="R5:R7"/>
    <mergeCell ref="C7:N7"/>
    <mergeCell ref="A1:Q1"/>
    <mergeCell ref="A5:A7"/>
    <mergeCell ref="B5:B7"/>
    <mergeCell ref="C5:N5"/>
    <mergeCell ref="Q5:Q7"/>
    <mergeCell ref="O5:O7"/>
    <mergeCell ref="P5:P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Normal="100" workbookViewId="0">
      <selection activeCell="O16" sqref="O16"/>
    </sheetView>
  </sheetViews>
  <sheetFormatPr defaultRowHeight="17.25" x14ac:dyDescent="0.3"/>
  <cols>
    <col min="1" max="1" width="29" customWidth="1"/>
    <col min="2" max="2" width="9.77734375" customWidth="1"/>
    <col min="3" max="4" width="9.6640625" customWidth="1"/>
    <col min="5" max="10" width="8.109375" hidden="1" customWidth="1"/>
    <col min="11" max="13" width="9.109375" hidden="1" customWidth="1"/>
    <col min="14" max="14" width="0.5546875" hidden="1" customWidth="1"/>
    <col min="15" max="15" width="8.33203125" customWidth="1"/>
    <col min="16" max="16" width="11.77734375" customWidth="1"/>
    <col min="17" max="17" width="8.77734375" hidden="1" customWidth="1"/>
    <col min="18" max="18" width="16" hidden="1" customWidth="1"/>
    <col min="19" max="19" width="8.77734375" hidden="1" customWidth="1"/>
    <col min="20" max="20" width="2.21875" hidden="1" customWidth="1"/>
    <col min="21" max="21" width="40" bestFit="1" customWidth="1"/>
  </cols>
  <sheetData>
    <row r="1" spans="1:21" ht="18.75" x14ac:dyDescent="0.3">
      <c r="A1" s="182" t="s">
        <v>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45"/>
    </row>
    <row r="2" spans="1:21" x14ac:dyDescent="0.3">
      <c r="A2" s="12" t="s">
        <v>16</v>
      </c>
      <c r="B2" s="1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9"/>
      <c r="P2" s="45"/>
    </row>
    <row r="3" spans="1:21" x14ac:dyDescent="0.3">
      <c r="A3" s="7" t="s">
        <v>6</v>
      </c>
      <c r="B3" s="9">
        <v>1500</v>
      </c>
      <c r="C3" s="1" t="s">
        <v>5</v>
      </c>
      <c r="E3" t="s">
        <v>17</v>
      </c>
    </row>
    <row r="5" spans="1:21" ht="17.25" customHeight="1" x14ac:dyDescent="0.3">
      <c r="A5" s="161" t="s">
        <v>3</v>
      </c>
      <c r="B5" s="162" t="s">
        <v>8</v>
      </c>
      <c r="C5" s="167" t="s">
        <v>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62" t="s">
        <v>15</v>
      </c>
      <c r="P5" s="187"/>
      <c r="Q5" s="2" t="s">
        <v>0</v>
      </c>
      <c r="R5" t="s">
        <v>1</v>
      </c>
      <c r="S5" t="s">
        <v>2</v>
      </c>
      <c r="T5" s="186" t="s">
        <v>40</v>
      </c>
      <c r="U5" s="185"/>
    </row>
    <row r="6" spans="1:21" x14ac:dyDescent="0.3">
      <c r="A6" s="161"/>
      <c r="B6" s="162"/>
      <c r="C6" s="4">
        <v>7</v>
      </c>
      <c r="D6" s="4">
        <v>9</v>
      </c>
      <c r="E6" s="4">
        <v>12</v>
      </c>
      <c r="F6" s="4">
        <v>18</v>
      </c>
      <c r="G6" s="4">
        <v>26</v>
      </c>
      <c r="H6" s="4">
        <v>33</v>
      </c>
      <c r="I6" s="4">
        <v>40</v>
      </c>
      <c r="J6" s="4">
        <v>55</v>
      </c>
      <c r="K6" s="4">
        <v>75</v>
      </c>
      <c r="L6" s="4">
        <v>100</v>
      </c>
      <c r="M6" s="4">
        <v>150</v>
      </c>
      <c r="N6" s="4">
        <v>200</v>
      </c>
      <c r="O6" s="162"/>
      <c r="P6" s="187"/>
      <c r="Q6" s="2"/>
      <c r="R6" s="2">
        <v>0.75</v>
      </c>
      <c r="S6" s="2">
        <v>0.8</v>
      </c>
      <c r="T6" s="186"/>
      <c r="U6" s="185"/>
    </row>
    <row r="7" spans="1:21" x14ac:dyDescent="0.3">
      <c r="A7" s="161"/>
      <c r="B7" s="162"/>
      <c r="C7" s="167" t="s">
        <v>7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62"/>
      <c r="P7" s="187"/>
      <c r="Q7" s="2"/>
      <c r="R7" s="2"/>
      <c r="S7" s="2"/>
      <c r="T7" s="186"/>
      <c r="U7" s="185"/>
    </row>
    <row r="8" spans="1:21" x14ac:dyDescent="0.3">
      <c r="A8" s="47" t="s">
        <v>79</v>
      </c>
      <c r="B8" s="10">
        <v>10000</v>
      </c>
      <c r="C8" s="14">
        <f>IF($B$3&gt;$B8,"-",($C$6*12*$O8*$Q$8*$R$6*$S$6/$B$3)*60/1440)</f>
        <v>2.6599999999999995E-2</v>
      </c>
      <c r="D8" s="14">
        <f>IF($B$3&gt;$B8,"-",($D$6*12*$O8*$Q$8*$R$6*$S$6/$B$3)*60/1440)</f>
        <v>3.4200000000000001E-2</v>
      </c>
      <c r="E8" s="14">
        <f>IF($B$3&gt;$B8,"-",($E$6*12*$O8*$Q$8*$R$6*$S$6/$B$3)*60/1440)</f>
        <v>4.5600000000000002E-2</v>
      </c>
      <c r="F8" s="14">
        <f>IF($B$3&gt;$B8,"-",($F$6*12*$O8*$Q$8*$R$6*$S$6/$B$3)*60/1440)</f>
        <v>6.8400000000000002E-2</v>
      </c>
      <c r="G8" s="14">
        <f>IF($B$3&gt;$B8,"-",($G$6*12*$O8*$Q$8*$R$6*$S$6/$B$3)*60/1440)</f>
        <v>9.8799999999999999E-2</v>
      </c>
      <c r="H8" s="14">
        <f>IF($B$3&gt;$B8,"-",($H$6*12*$O8*$Q$8*$R$6*$S$6/$B$3)*60/1440)</f>
        <v>0.12540000000000001</v>
      </c>
      <c r="I8" s="14">
        <f>IF($B$3&gt;$B8,"-",($I$6*12*$O8*$Q$8*$R$6*$S$6/$B$3)*60/1440)</f>
        <v>0.152</v>
      </c>
      <c r="J8" s="14">
        <f>IF($B$3&gt;$B8,"-",($J$6*12*$O8*$Q$8*$R$6*$S$6/$B$3)*60/1440)</f>
        <v>0.20899999999999999</v>
      </c>
      <c r="K8" s="14">
        <f>IF($B$3&gt;$B8,"-",($K$6*12*$O8*$Q$8*$R$6*$S$6/$B$3)*60/1440)</f>
        <v>0.28499999999999998</v>
      </c>
      <c r="L8" s="14">
        <f>IF($B$3&gt;$B8,"-",($L$6*12*$O8*$Q$8*$R$6*$S$6/$B$3)*60/1440)</f>
        <v>0.37999999999999995</v>
      </c>
      <c r="M8" s="14">
        <f>IF($B$3&gt;$B8,"-",($M$6*12*$O8*$Q$8*$R$6*$S$6/$B$3)*60/1440)</f>
        <v>0.56999999999999995</v>
      </c>
      <c r="N8" s="14">
        <f>IF($B$3&gt;$B8,"-",($N$6*12*$O8*$Q$8*$R$6*$S$6/$B$3)*60/1440)</f>
        <v>0.7599999999999999</v>
      </c>
      <c r="O8" s="17">
        <v>20</v>
      </c>
      <c r="P8" s="32"/>
      <c r="Q8" s="2">
        <v>0.95</v>
      </c>
      <c r="R8" s="2"/>
      <c r="S8" s="2"/>
      <c r="T8" s="31">
        <v>150</v>
      </c>
      <c r="U8" s="6"/>
    </row>
    <row r="9" spans="1:21" x14ac:dyDescent="0.3">
      <c r="A9" s="47" t="s">
        <v>80</v>
      </c>
      <c r="B9" s="10">
        <v>15000</v>
      </c>
      <c r="C9" s="14">
        <f>IF($B$3&gt;$B9,"-",($C$6*12*$O9*$Q$8*$R$6*$S$6/$B$3)*60/1440)</f>
        <v>5.319999999999999E-2</v>
      </c>
      <c r="D9" s="14">
        <f>IF($B$3&gt;$B9,"-",($D$6*12*$O9*$Q$8*$R$6*$S$6/$B$3)*60/1440)</f>
        <v>6.8400000000000002E-2</v>
      </c>
      <c r="E9" s="14">
        <f>IF($B$3&gt;$B9,"-",($E$6*12*$O9*$Q$8*$R$6*$S$6/$B$3)*60/1440)</f>
        <v>9.1200000000000003E-2</v>
      </c>
      <c r="F9" s="14">
        <f>IF($B$3&gt;$B9,"-",($F$6*12*$O9*$Q$8*$R$6*$S$6/$B$3)*60/1440)</f>
        <v>0.1368</v>
      </c>
      <c r="G9" s="14">
        <f>IF($B$3&gt;$B9,"-",($G$6*12*$O9*$Q$8*$R$6*$S$6/$B$3)*60/1440)</f>
        <v>0.1976</v>
      </c>
      <c r="H9" s="14">
        <f>IF($B$3&gt;$B9,"-",($H$6*12*$O9*$Q$8*$R$6*$S$6/$B$3)*60/1440)</f>
        <v>0.25080000000000002</v>
      </c>
      <c r="I9" s="14">
        <f>IF($B$3&gt;$B9,"-",($I$6*12*$O9*$Q$8*$R$6*$S$6/$B$3)*60/1440)</f>
        <v>0.30399999999999999</v>
      </c>
      <c r="J9" s="14">
        <f>IF($B$3&gt;$B9,"-",($J$6*12*$O9*$Q$8*$R$6*$S$6/$B$3)*60/1440)</f>
        <v>0.41799999999999998</v>
      </c>
      <c r="K9" s="14">
        <f>IF($B$3&gt;$B9,"-",($K$6*12*$O9*$Q$8*$R$6*$S$6/$B$3)*60/1440)</f>
        <v>0.56999999999999995</v>
      </c>
      <c r="L9" s="14">
        <f>IF($B$3&gt;$B9,"-",($L$6*12*$O9*$Q$8*$R$6*$S$6/$B$3)*60/1440)</f>
        <v>0.7599999999999999</v>
      </c>
      <c r="M9" s="14">
        <f>IF($B$3&gt;$B9,"-",($M$6*12*$O9*$Q$8*$R$6*$S$6/$B$3)*60/1440)</f>
        <v>1.1399999999999999</v>
      </c>
      <c r="N9" s="14">
        <f>IF($B$3&gt;$B9,"-",($N$6*12*$O9*$Q$8*$R$6*$S$6/$B$3)*60/1440)</f>
        <v>1.5199999999999998</v>
      </c>
      <c r="O9" s="17">
        <v>40</v>
      </c>
      <c r="P9" s="32"/>
      <c r="Q9" s="2">
        <v>0.95</v>
      </c>
      <c r="R9" s="2"/>
      <c r="S9" s="2"/>
      <c r="T9" s="31">
        <v>150</v>
      </c>
      <c r="U9" s="6"/>
    </row>
    <row r="10" spans="1:21" x14ac:dyDescent="0.3">
      <c r="A10" s="47" t="s">
        <v>81</v>
      </c>
      <c r="B10" s="10">
        <v>20000</v>
      </c>
      <c r="C10" s="14">
        <f>IF($B$3&gt;$B10,"-",($C$6*12*$O10*$Q$8*$R$6*$S$6/$B$3)*60/1440)</f>
        <v>5.319999999999999E-2</v>
      </c>
      <c r="D10" s="14">
        <f>IF($B$3&gt;$B10,"-",($D$6*12*$O10*$Q$8*$R$6*$S$6/$B$3)*60/1440)</f>
        <v>6.8400000000000002E-2</v>
      </c>
      <c r="E10" s="14">
        <f>IF($B$3&gt;$B10,"-",($E$6*12*$O10*$Q$8*$R$6*$S$6/$B$3)*60/1440)</f>
        <v>9.1200000000000003E-2</v>
      </c>
      <c r="F10" s="14">
        <f>IF($B$3&gt;$B10,"-",($F$6*12*$O10*$Q$8*$R$6*$S$6/$B$3)*60/1440)</f>
        <v>0.1368</v>
      </c>
      <c r="G10" s="14">
        <f>IF($B$3&gt;$B10,"-",($G$6*12*$O10*$Q$8*$R$6*$S$6/$B$3)*60/1440)</f>
        <v>0.1976</v>
      </c>
      <c r="H10" s="14">
        <f>IF($B$3&gt;$B10,"-",($H$6*12*$O10*$Q$8*$R$6*$S$6/$B$3)*60/1440)</f>
        <v>0.25080000000000002</v>
      </c>
      <c r="I10" s="14">
        <f>IF($B$3&gt;$B10,"-",($I$6*12*$O10*$Q$8*$R$6*$S$6/$B$3)*60/1440)</f>
        <v>0.30399999999999999</v>
      </c>
      <c r="J10" s="14">
        <f>IF($B$3&gt;$B10,"-",($J$6*12*$O10*$Q$8*$R$6*$S$6/$B$3)*60/1440)</f>
        <v>0.41799999999999998</v>
      </c>
      <c r="K10" s="14">
        <f>IF($B$3&gt;$B10,"-",($K$6*12*$O10*$Q$8*$R$6*$S$6/$B$3)*60/1440)</f>
        <v>0.56999999999999995</v>
      </c>
      <c r="L10" s="14">
        <f>IF($B$3&gt;$B10,"-",($L$6*12*$O10*$Q$8*$R$6*$S$6/$B$3)*60/1440)</f>
        <v>0.7599999999999999</v>
      </c>
      <c r="M10" s="14">
        <f>IF($B$3&gt;$B10,"-",($M$6*12*$O10*$Q$8*$R$6*$S$6/$B$3)*60/1440)</f>
        <v>1.1399999999999999</v>
      </c>
      <c r="N10" s="14">
        <f>IF($B$3&gt;$B10,"-",($N$6*12*$O10*$Q$8*$R$6*$S$6/$B$3)*60/1440)</f>
        <v>1.5199999999999998</v>
      </c>
      <c r="O10" s="17">
        <v>40</v>
      </c>
      <c r="P10" s="32"/>
      <c r="Q10" s="2">
        <v>0.95</v>
      </c>
      <c r="R10" s="2"/>
      <c r="S10" s="2"/>
      <c r="T10" s="31">
        <v>150</v>
      </c>
      <c r="U10" s="6"/>
    </row>
    <row r="11" spans="1:21" x14ac:dyDescent="0.3">
      <c r="A11" s="47" t="s">
        <v>82</v>
      </c>
      <c r="B11" s="27">
        <v>30000</v>
      </c>
      <c r="C11" s="14">
        <f>IF($B$3&gt;$B11,"-",($C$6*12*$O11*$Q$8*$R$6*$S$6/$B$3)*60/1440)</f>
        <v>7.980000000000001E-2</v>
      </c>
      <c r="D11" s="14">
        <f>IF($B$3&gt;$B11,"-",($D$6*12*$O11*$Q$8*$R$6*$S$6/$B$3)*60/1440)</f>
        <v>0.1026</v>
      </c>
      <c r="E11" s="14">
        <f>IF($B$3&gt;$B11,"-",($E$6*12*$O11*$Q$8*$R$6*$S$6/$B$3)*60/1440)</f>
        <v>0.1368</v>
      </c>
      <c r="F11" s="14">
        <f>IF($B$3&gt;$B11,"-",($F$6*12*$O11*$Q$8*$R$6*$S$6/$B$3)*60/1440)</f>
        <v>0.20519999999999999</v>
      </c>
      <c r="G11" s="14">
        <f>IF($B$3&gt;$B11,"-",($G$6*12*$O11*$Q$8*$R$6*$S$6/$B$3)*60/1440)</f>
        <v>0.2964</v>
      </c>
      <c r="H11" s="14">
        <f>IF($B$3&gt;$B11,"-",($H$6*12*$O11*$Q$8*$R$6*$S$6/$B$3)*60/1440)</f>
        <v>0.37620000000000003</v>
      </c>
      <c r="I11" s="14">
        <f>IF($B$3&gt;$B11,"-",($I$6*12*$O11*$Q$8*$R$6*$S$6/$B$3)*60/1440)</f>
        <v>0.45600000000000007</v>
      </c>
      <c r="J11" s="14">
        <f>IF($B$3&gt;$B11,"-",($J$6*12*$O11*$Q$8*$R$6*$S$6/$B$3)*60/1440)</f>
        <v>0.627</v>
      </c>
      <c r="K11" s="14">
        <f>IF($B$3&gt;$B11,"-",($K$6*12*$O11*$Q$8*$R$6*$S$6/$B$3)*60/1440)</f>
        <v>0.85499999999999998</v>
      </c>
      <c r="L11" s="14">
        <f>IF($B$3&gt;$B11,"-",($L$6*12*$O11*$Q$8*$R$6*$S$6/$B$3)*60/1440)</f>
        <v>1.1399999999999999</v>
      </c>
      <c r="M11" s="14">
        <f>IF($B$3&gt;$B11,"-",($M$6*12*$O11*$Q$8*$R$6*$S$6/$B$3)*60/1440)</f>
        <v>1.71</v>
      </c>
      <c r="N11" s="14">
        <f>IF($B$3&gt;$B11,"-",($N$6*12*$O11*$Q$8*$R$6*$S$6/$B$3)*60/1440)</f>
        <v>2.2799999999999998</v>
      </c>
      <c r="O11" s="17">
        <v>60</v>
      </c>
      <c r="P11" s="32"/>
      <c r="U11" s="6"/>
    </row>
    <row r="12" spans="1:21" x14ac:dyDescent="0.3">
      <c r="A12" s="47" t="s">
        <v>83</v>
      </c>
      <c r="B12" s="27">
        <v>40000</v>
      </c>
      <c r="C12" s="14">
        <f>IF($B$3&gt;$B12,"-",($C$6*12*$O12*$Q$8*$R$6*$S$6/$B$3)*60/1440)</f>
        <v>0.10639999999999998</v>
      </c>
      <c r="D12" s="14">
        <f>IF($B$3&gt;$B12,"-",($D$6*12*$O12*$Q$8*$R$6*$S$6/$B$3)*60/1440)</f>
        <v>0.1368</v>
      </c>
      <c r="E12" s="14">
        <f>IF($B$3&gt;$B12,"-",($E$6*12*$O12*$Q$8*$R$6*$S$6/$B$3)*60/1440)</f>
        <v>0.18240000000000001</v>
      </c>
      <c r="F12" s="14">
        <f>IF($B$3&gt;$B12,"-",($F$6*12*$O12*$Q$8*$R$6*$S$6/$B$3)*60/1440)</f>
        <v>0.27360000000000001</v>
      </c>
      <c r="G12" s="14">
        <f>IF($B$3&gt;$B12,"-",($G$6*12*$O12*$Q$8*$R$6*$S$6/$B$3)*60/1440)</f>
        <v>0.3952</v>
      </c>
      <c r="H12" s="14">
        <f>IF($B$3&gt;$B12,"-",($H$6*12*$O12*$Q$8*$R$6*$S$6/$B$3)*60/1440)</f>
        <v>0.50160000000000005</v>
      </c>
      <c r="I12" s="14">
        <f>IF($B$3&gt;$B12,"-",($I$6*12*$O12*$Q$8*$R$6*$S$6/$B$3)*60/1440)</f>
        <v>0.60799999999999998</v>
      </c>
      <c r="J12" s="14">
        <f>IF($B$3&gt;$B12,"-",($J$6*12*$O12*$Q$8*$R$6*$S$6/$B$3)*60/1440)</f>
        <v>0.83599999999999997</v>
      </c>
      <c r="K12" s="14">
        <f>IF($B$3&gt;$B12,"-",($K$6*12*$O12*$Q$8*$R$6*$S$6/$B$3)*60/1440)</f>
        <v>1.1399999999999999</v>
      </c>
      <c r="L12" s="14">
        <f>IF($B$3&gt;$B12,"-",($L$6*12*$O12*$Q$8*$R$6*$S$6/$B$3)*60/1440)</f>
        <v>1.5199999999999998</v>
      </c>
      <c r="M12" s="14">
        <f>IF($B$3&gt;$B12,"-",($M$6*12*$O12*$Q$8*$R$6*$S$6/$B$3)*60/1440)</f>
        <v>2.2799999999999998</v>
      </c>
      <c r="N12" s="14">
        <f>IF($B$3&gt;$B12,"-",($N$6*12*$O12*$Q$8*$R$6*$S$6/$B$3)*60/1440)</f>
        <v>3.0399999999999996</v>
      </c>
      <c r="O12" s="17">
        <v>80</v>
      </c>
      <c r="P12" s="32"/>
      <c r="U12" s="6"/>
    </row>
  </sheetData>
  <mergeCells count="9">
    <mergeCell ref="T5:T7"/>
    <mergeCell ref="U5:U7"/>
    <mergeCell ref="C7:N7"/>
    <mergeCell ref="A1:O1"/>
    <mergeCell ref="A5:A7"/>
    <mergeCell ref="B5:B7"/>
    <mergeCell ref="C5:N5"/>
    <mergeCell ref="O5:O7"/>
    <mergeCell ref="P5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Гарант</vt:lpstr>
      <vt:lpstr>Pro</vt:lpstr>
      <vt:lpstr>SMART</vt:lpstr>
      <vt:lpstr>Pro Online</vt:lpstr>
      <vt:lpstr>Омега S</vt:lpstr>
      <vt:lpstr>Омега L</vt:lpstr>
      <vt:lpstr>Омега 33</vt:lpstr>
      <vt:lpstr>Омега 33-0</vt:lpstr>
      <vt:lpstr>Прайм 33</vt:lpstr>
      <vt:lpstr>Прайм 33-0</vt:lpstr>
      <vt:lpstr>Модуль</vt:lpstr>
      <vt:lpstr>Зар.токи ИБП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Первов</dc:creator>
  <cp:lastModifiedBy>Виталий Зайцев</cp:lastModifiedBy>
  <dcterms:created xsi:type="dcterms:W3CDTF">2023-09-14T06:59:51Z</dcterms:created>
  <dcterms:modified xsi:type="dcterms:W3CDTF">2025-02-11T06:40:02Z</dcterms:modified>
</cp:coreProperties>
</file>